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16.0.1\通信制課程\募集広報関係\04_ホームページ\2025.10必要書類修正\"/>
    </mc:Choice>
  </mc:AlternateContent>
  <xr:revisionPtr revIDLastSave="0" documentId="13_ncr:1_{881683E7-FB70-4F18-972A-C54E26A01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4" r:id="rId1"/>
    <sheet name="調査書" sheetId="2" r:id="rId2"/>
  </sheets>
  <definedNames>
    <definedName name="_xlnm.Print_Area" localSheetId="1">調査書!$B$2:$AK$100</definedName>
    <definedName name="音楽1">INDIRECT(IF(調査書!$P$45=0,"無","有"))</definedName>
    <definedName name="音楽2">INDIRECT(IF(調査書!$R$45=0,"無","有"))</definedName>
    <definedName name="音楽3">INDIRECT(IF(調査書!$T$45=0,"無","有"))</definedName>
    <definedName name="音楽観点1">INDIRECT(IF(調査書!$N$45=0,"観点無","観点有"))</definedName>
    <definedName name="音楽観点2">INDIRECT(IF(調査書!$N$48=0,"観点無","観点有"))</definedName>
    <definedName name="音楽観点3">INDIRECT(IF(調査書!$N$51=0,"観点無","観点有"))</definedName>
    <definedName name="外国語1">INDIRECT(IF(調査書!$P$81=0,"無","有"))</definedName>
    <definedName name="外国語2">INDIRECT(IF(調査書!$R$81=0,"無","有"))</definedName>
    <definedName name="外国語3">INDIRECT(IF(調査書!$T$81=0,"無","有"))</definedName>
    <definedName name="外国語観点1">INDIRECT(IF(調査書!$N$81=0,"観点無","観点有"))</definedName>
    <definedName name="外国語観点2">INDIRECT(IF(調査書!$N$84=0,"観点無","観点有"))</definedName>
    <definedName name="外国語観点3">INDIRECT(IF(調査書!$N$87=0,"観点無","観点有"))</definedName>
    <definedName name="観点無">調査書!$N$102</definedName>
    <definedName name="観点有">調査書!$N$105</definedName>
    <definedName name="技術家庭1">INDIRECT(IF(調査書!$P$72=0,"無","有"))</definedName>
    <definedName name="技術家庭2">INDIRECT(IF(調査書!$R$72=0,"無","有"))</definedName>
    <definedName name="技術家庭3">INDIRECT(IF(調査書!$T$72=0,"無","有"))</definedName>
    <definedName name="技術家庭観点1">INDIRECT(IF(調査書!$N$72=0,"観点無","観点有"))</definedName>
    <definedName name="技術家庭観点2">INDIRECT(IF(調査書!$N$75=0,"観点無","観点有"))</definedName>
    <definedName name="技術家庭観点3">INDIRECT(IF(調査書!$N$78=0,"観点無","観点有"))</definedName>
    <definedName name="国語1">INDIRECT(IF(調査書!$P$9=0,"無","有"))</definedName>
    <definedName name="国語2">INDIRECT(IF(調査書!$R$9=0,"無","有"))</definedName>
    <definedName name="国語3">INDIRECT(IF(調査書!$T$9=0,"無","有"))</definedName>
    <definedName name="国語観点1">INDIRECT(IF(調査書!$N$9=0,"観点無","観点有"))</definedName>
    <definedName name="国語観点2">INDIRECT(IF(調査書!$N$12=0,"観点無","観点有"))</definedName>
    <definedName name="国語観点3">INDIRECT(IF(調査書!$N$15=0,"観点無","観点有"))</definedName>
    <definedName name="社会1">INDIRECT(IF(調査書!$P$18=0,"無","有"))</definedName>
    <definedName name="社会2">INDIRECT(IF(調査書!$R$18=0,"無","有"))</definedName>
    <definedName name="社会3">INDIRECT(IF(調査書!$T$18=0,"無","有"))</definedName>
    <definedName name="社会観点1">INDIRECT(IF(調査書!$N$18=0,"観点無","観点有"))</definedName>
    <definedName name="社会観点2">INDIRECT(IF(調査書!$N$21=0,"観点無","観点有"))</definedName>
    <definedName name="社会観点3">INDIRECT(IF(調査書!$N$24=0,"観点無","観点有"))</definedName>
    <definedName name="数学1">INDIRECT(IF(調査書!$P$27=0,"無","有"))</definedName>
    <definedName name="数学2">INDIRECT(IF(調査書!$R$27=0,"無","有"))</definedName>
    <definedName name="数学3">INDIRECT(IF(調査書!$T$27=0,"無","有"))</definedName>
    <definedName name="数学観点1">INDIRECT(IF(調査書!$N$27=0,"観点無","観点有"))</definedName>
    <definedName name="数学観点2">INDIRECT(IF(調査書!$N$30=0,"観点無","観点有"))</definedName>
    <definedName name="数学観点3">INDIRECT(IF(調査書!$N$33=0,"観点無","観点有"))</definedName>
    <definedName name="美術1">INDIRECT(IF(調査書!$P$54=0,"無","有"))</definedName>
    <definedName name="美術2">INDIRECT(IF(調査書!$R$54=0,"無","有"))</definedName>
    <definedName name="美術3">INDIRECT(IF(調査書!$T$54=0,"無","有"))</definedName>
    <definedName name="美術観点1">INDIRECT(IF(調査書!$N$54=0,"観点無","観点有"))</definedName>
    <definedName name="美術観点2">INDIRECT(IF(調査書!$N$57=0,"観点無","観点有"))</definedName>
    <definedName name="美術観点3">INDIRECT(IF(調査書!$N$60=0,"観点無","観点有"))</definedName>
    <definedName name="保健体育1">INDIRECT(IF(調査書!$P$63=0,"無","有"))</definedName>
    <definedName name="保健体育2">INDIRECT(IF(調査書!$R$63=0,"無","有"))</definedName>
    <definedName name="保健体育3">INDIRECT(IF(調査書!$T$63=0,"無","有"))</definedName>
    <definedName name="保健体育観点1">INDIRECT(IF(調査書!$N$63=0,"観点無","観点有"))</definedName>
    <definedName name="保健体育観点2">INDIRECT(IF(調査書!$N$66=0,"観点無","観点有"))</definedName>
    <definedName name="保健体育観点3">INDIRECT(IF(調査書!$N$69=0,"観点無","観点有"))</definedName>
    <definedName name="無">調査書!$P$102</definedName>
    <definedName name="有">調査書!$R$102</definedName>
    <definedName name="理科1">INDIRECT(IF(調査書!$P$36=0,"無","有"))</definedName>
    <definedName name="理科2">INDIRECT(IF(調査書!$R$36=0,"無","有"))</definedName>
    <definedName name="理科3">INDIRECT(IF(調査書!$T$36=0,"無","有"))</definedName>
    <definedName name="理科観点1">INDIRECT(IF(調査書!$N$36=0,"観点無","観点有"))</definedName>
    <definedName name="理科観点2">INDIRECT(IF(調査書!$N$39=0,"観点無","観点有"))</definedName>
    <definedName name="理科観点3">INDIRECT(IF(調査書!$N$42=0,"観点無","観点有"))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V92" i="2"/>
  <c r="V90" i="2"/>
  <c r="F94" i="2"/>
  <c r="F92" i="2"/>
  <c r="F90" i="2"/>
  <c r="Z77" i="2"/>
  <c r="P81" i="2"/>
  <c r="P9" i="2"/>
  <c r="T81" i="2"/>
  <c r="T72" i="2"/>
  <c r="T63" i="2"/>
  <c r="T54" i="2"/>
  <c r="T45" i="2"/>
  <c r="T36" i="2"/>
  <c r="T27" i="2"/>
  <c r="T18" i="2"/>
  <c r="T9" i="2"/>
  <c r="R81" i="2"/>
  <c r="R72" i="2"/>
  <c r="R63" i="2"/>
  <c r="R54" i="2"/>
  <c r="R45" i="2"/>
  <c r="R36" i="2"/>
  <c r="R27" i="2"/>
  <c r="R18" i="2"/>
  <c r="R9" i="2"/>
  <c r="P72" i="2"/>
  <c r="P63" i="2"/>
  <c r="P54" i="2"/>
  <c r="P45" i="2"/>
  <c r="P36" i="2"/>
  <c r="P27" i="2"/>
  <c r="P18" i="2"/>
  <c r="N5" i="2"/>
  <c r="E5" i="2"/>
  <c r="E6" i="2"/>
  <c r="Q5" i="2"/>
  <c r="N96" i="2"/>
  <c r="AH5" i="2"/>
  <c r="AD72" i="2"/>
  <c r="AA72" i="2"/>
  <c r="AJ54" i="2"/>
  <c r="AJ49" i="2"/>
  <c r="AJ44" i="2"/>
  <c r="AJ39" i="2"/>
  <c r="AJ34" i="2"/>
  <c r="AJ29" i="2"/>
  <c r="AJ24" i="2"/>
  <c r="AJ19" i="2"/>
  <c r="AJ14" i="2"/>
  <c r="AJ9" i="2"/>
  <c r="N87" i="2"/>
  <c r="N84" i="2"/>
  <c r="N81" i="2"/>
  <c r="N78" i="2"/>
  <c r="N75" i="2"/>
  <c r="N72" i="2"/>
  <c r="N69" i="2"/>
  <c r="N66" i="2"/>
  <c r="N63" i="2"/>
  <c r="N60" i="2"/>
  <c r="N57" i="2"/>
  <c r="N54" i="2"/>
  <c r="N51" i="2"/>
  <c r="N48" i="2"/>
  <c r="N45" i="2"/>
  <c r="N42" i="2"/>
  <c r="N39" i="2"/>
  <c r="N36" i="2"/>
  <c r="N33" i="2"/>
  <c r="N30" i="2"/>
  <c r="N27" i="2"/>
  <c r="N24" i="2"/>
  <c r="N21" i="2"/>
  <c r="N18" i="2"/>
  <c r="N15" i="2"/>
  <c r="N12" i="2"/>
  <c r="AD67" i="2"/>
  <c r="AA67" i="2"/>
  <c r="AH54" i="2"/>
  <c r="AH49" i="2"/>
  <c r="AH44" i="2"/>
  <c r="AH39" i="2"/>
  <c r="AH34" i="2"/>
  <c r="AH29" i="2"/>
  <c r="AH24" i="2"/>
  <c r="AH19" i="2"/>
  <c r="AH14" i="2"/>
  <c r="AH9" i="2"/>
  <c r="AD62" i="2"/>
  <c r="AA62" i="2"/>
  <c r="AF54" i="2"/>
  <c r="AF49" i="2"/>
  <c r="AF44" i="2"/>
  <c r="AF39" i="2"/>
  <c r="AF34" i="2"/>
  <c r="AF29" i="2"/>
  <c r="AF24" i="2"/>
  <c r="AF19" i="2"/>
  <c r="AF14" i="2"/>
  <c r="AF9" i="2"/>
  <c r="AA5" i="2"/>
  <c r="S3" i="2"/>
  <c r="N3" i="2"/>
  <c r="C3" i="2"/>
  <c r="Y100" i="2"/>
  <c r="Y97" i="2"/>
  <c r="F9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藤田 雅也</author>
  </authors>
  <commentList>
    <comment ref="CR6" authorId="0" shapeId="0" xr:uid="{6890FB3B-0E59-4FAA-815B-4CB8F4FDB633}">
      <text>
        <r>
          <rPr>
            <sz val="12"/>
            <color indexed="10"/>
            <rFont val="HGP創英角ｺﾞｼｯｸUB"/>
            <family val="3"/>
            <charset val="128"/>
          </rPr>
          <t>☆欄は、欠席の理由で特に追記が必要な場合に使用してください。</t>
        </r>
      </text>
    </comment>
    <comment ref="O7" authorId="0" shapeId="0" xr:uid="{44CCF851-646E-4CA7-997A-AE57D29BE3EC}">
      <text>
        <r>
          <rPr>
            <sz val="12"/>
            <color indexed="10"/>
            <rFont val="HGP創英角ｺﾞｼｯｸUB"/>
            <family val="3"/>
            <charset val="128"/>
          </rPr>
          <t>各項目ごとに行動の状況を評定し、該当欄に○印を記入する。</t>
        </r>
      </text>
    </comment>
  </commentList>
</comments>
</file>

<file path=xl/sharedStrings.xml><?xml version="1.0" encoding="utf-8"?>
<sst xmlns="http://schemas.openxmlformats.org/spreadsheetml/2006/main" count="312" uniqueCount="107">
  <si>
    <t>志願先</t>
    <rPh sb="0" eb="3">
      <t>シガンサキ</t>
    </rPh>
    <phoneticPr fontId="1"/>
  </si>
  <si>
    <t>項目</t>
    <rPh sb="0" eb="2">
      <t>コウモク</t>
    </rPh>
    <phoneticPr fontId="1"/>
  </si>
  <si>
    <t>教科</t>
    <rPh sb="0" eb="2">
      <t>キョウカ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</si>
  <si>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</si>
  <si>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</si>
  <si>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</si>
  <si>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</si>
  <si>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</si>
  <si>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</si>
  <si>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</si>
  <si>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学年</t>
    <rPh sb="0" eb="2">
      <t>ガクネン</t>
    </rPh>
    <phoneticPr fontId="1"/>
  </si>
  <si>
    <t>志望学科</t>
    <rPh sb="0" eb="2">
      <t>シボウ</t>
    </rPh>
    <rPh sb="2" eb="4">
      <t>ガッカ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</si>
  <si>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</si>
  <si>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</si>
  <si>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</si>
  <si>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観　　　　　　点</t>
    <rPh sb="0" eb="8">
      <t>カンテン</t>
    </rPh>
    <phoneticPr fontId="1"/>
  </si>
  <si>
    <t>第３学年の観点別学習状況</t>
    <rPh sb="0" eb="1">
      <t>ダイ</t>
    </rPh>
    <rPh sb="2" eb="4">
      <t>ガクネン</t>
    </rPh>
    <rPh sb="5" eb="7">
      <t>カンテン</t>
    </rPh>
    <rPh sb="7" eb="8">
      <t>ベツ</t>
    </rPh>
    <rPh sb="8" eb="10">
      <t>ガクシュウ</t>
    </rPh>
    <rPh sb="10" eb="12">
      <t>ジョウキョウ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</si>
  <si>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</si>
  <si>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</si>
  <si>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自主・自律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</si>
  <si>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</si>
  <si>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思いやり・協力</t>
    <rPh sb="0" eb="1">
      <t>オモ</t>
    </rPh>
    <rPh sb="5" eb="7">
      <t>キョウリョク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</si>
  <si>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</si>
  <si>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</si>
  <si>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番</t>
    <rPh sb="0" eb="1">
      <t>バン</t>
    </rPh>
    <phoneticPr fontId="1"/>
  </si>
  <si>
    <t>出欠の記録</t>
    <rPh sb="0" eb="2">
      <t>シュッケツ</t>
    </rPh>
    <rPh sb="3" eb="5">
      <t>キロク</t>
    </rPh>
    <phoneticPr fontId="1"/>
  </si>
  <si>
    <t>欠席日数</t>
  </si>
  <si>
    <t>各　　 教 　　科　　　の　　　学 　　習　　　の 　　記 　　録</t>
    <rPh sb="0" eb="1">
      <t>カク</t>
    </rPh>
    <rPh sb="4" eb="5">
      <t>キョウ</t>
    </rPh>
    <rPh sb="8" eb="9">
      <t>カ</t>
    </rPh>
    <rPh sb="16" eb="17">
      <t>ガク</t>
    </rPh>
    <rPh sb="20" eb="21">
      <t>ナラ</t>
    </rPh>
    <rPh sb="28" eb="29">
      <t>キ</t>
    </rPh>
    <rPh sb="32" eb="33">
      <t>リョク</t>
    </rPh>
    <phoneticPr fontId="1"/>
  </si>
  <si>
    <t>※</t>
    <phoneticPr fontId="1"/>
  </si>
  <si>
    <t>技術・家庭</t>
    <rPh sb="0" eb="2">
      <t>ギジュツ</t>
    </rPh>
    <rPh sb="3" eb="5">
      <t>カテイ</t>
    </rPh>
    <phoneticPr fontId="1"/>
  </si>
  <si>
    <t>総合所見</t>
    <rPh sb="0" eb="2">
      <t>ソウゴウ</t>
    </rPh>
    <rPh sb="2" eb="4">
      <t>ショケン</t>
    </rPh>
    <phoneticPr fontId="1"/>
  </si>
  <si>
    <t>１</t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</si>
  <si>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</si>
  <si>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知識・技能</t>
    <rPh sb="0" eb="2">
      <t>チシキ</t>
    </rPh>
    <rPh sb="3" eb="5">
      <t>ギノウ</t>
    </rPh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</si>
  <si>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1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</si>
  <si>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1"/>
  </si>
  <si>
    <t>項　　　目</t>
    <rPh sb="0" eb="1">
      <t>コウ</t>
    </rPh>
    <rPh sb="4" eb="5">
      <t>メ</t>
    </rPh>
    <phoneticPr fontId="1"/>
  </si>
  <si>
    <t>行　動　の　記　録</t>
    <rPh sb="0" eb="1">
      <t>ギョウ</t>
    </rPh>
    <rPh sb="2" eb="3">
      <t>ドウ</t>
    </rPh>
    <rPh sb="6" eb="7">
      <t>キ</t>
    </rPh>
    <rPh sb="8" eb="9">
      <t>ロク</t>
    </rPh>
    <phoneticPr fontId="1"/>
  </si>
  <si>
    <t>２</t>
    <phoneticPr fontId="1"/>
  </si>
  <si>
    <t>３</t>
    <phoneticPr fontId="1"/>
  </si>
  <si>
    <t>学級活動</t>
    <rPh sb="0" eb="2">
      <t>ガッキュウ</t>
    </rPh>
    <rPh sb="2" eb="4">
      <t>カツドウ</t>
    </rPh>
    <phoneticPr fontId="1"/>
  </si>
  <si>
    <t>生徒会活動</t>
    <rPh sb="0" eb="3">
      <t>セイトカイ</t>
    </rPh>
    <rPh sb="3" eb="5">
      <t>カツドウ</t>
    </rPh>
    <phoneticPr fontId="1"/>
  </si>
  <si>
    <t>学校行事</t>
    <rPh sb="0" eb="2">
      <t>ガッコウ</t>
    </rPh>
    <rPh sb="2" eb="4">
      <t>ギョウジ</t>
    </rPh>
    <phoneticPr fontId="1"/>
  </si>
  <si>
    <t>創意工夫</t>
    <rPh sb="0" eb="2">
      <t>ソウイ</t>
    </rPh>
    <rPh sb="2" eb="4">
      <t>クフウ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</si>
  <si>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</si>
  <si>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公共心・公徳心</t>
    <rPh sb="0" eb="3">
      <t>コウキョウシン</t>
    </rPh>
    <rPh sb="4" eb="6">
      <t>コウトク</t>
    </rPh>
    <rPh sb="6" eb="7">
      <t>シン</t>
    </rPh>
    <phoneticPr fontId="1"/>
  </si>
  <si>
    <t>☆</t>
    <phoneticPr fontId="1"/>
  </si>
  <si>
    <t>卒業年月</t>
    <rPh sb="0" eb="2">
      <t>ソツギョウ</t>
    </rPh>
    <rPh sb="2" eb="4">
      <t>ネンゲツ</t>
    </rPh>
    <phoneticPr fontId="1"/>
  </si>
  <si>
    <t>生年月日</t>
    <rPh sb="0" eb="2">
      <t>セイネン</t>
    </rPh>
    <rPh sb="2" eb="4">
      <t>ガッピ</t>
    </rPh>
    <phoneticPr fontId="1"/>
  </si>
  <si>
    <t>受検番号</t>
    <rPh sb="0" eb="2">
      <t>ジュケン</t>
    </rPh>
    <rPh sb="2" eb="4">
      <t>バンゴウ</t>
    </rPh>
    <phoneticPr fontId="1"/>
  </si>
  <si>
    <t>性　別</t>
    <rPh sb="0" eb="1">
      <t>セイ</t>
    </rPh>
    <rPh sb="2" eb="3">
      <t>ベツ</t>
    </rPh>
    <phoneticPr fontId="1"/>
  </si>
  <si>
    <t>課 程</t>
    <rPh sb="0" eb="1">
      <t>カ</t>
    </rPh>
    <rPh sb="2" eb="3">
      <t>ホド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</si>
  <si>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</si>
  <si>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学校名</t>
    <rPh sb="0" eb="3">
      <t>ガッコウメイ</t>
    </rPh>
    <phoneticPr fontId="1"/>
  </si>
  <si>
    <t>評 価</t>
    <rPh sb="0" eb="1">
      <t>ヒョウ</t>
    </rPh>
    <rPh sb="2" eb="3">
      <t>アタイ</t>
    </rPh>
    <phoneticPr fontId="1"/>
  </si>
  <si>
    <t>評　　　定</t>
    <rPh sb="0" eb="1">
      <t>ヒョウ</t>
    </rPh>
    <rPh sb="4" eb="5">
      <t>サダム</t>
    </rPh>
    <phoneticPr fontId="1"/>
  </si>
  <si>
    <t>記載者氏名</t>
    <rPh sb="0" eb="3">
      <t>キサイシャ</t>
    </rPh>
    <rPh sb="3" eb="5">
      <t>シメイ</t>
    </rPh>
    <phoneticPr fontId="1"/>
  </si>
  <si>
    <t>　記載事項に誤りのないことを証明します。</t>
    <rPh sb="1" eb="3">
      <t>キサイ</t>
    </rPh>
    <rPh sb="3" eb="5">
      <t>ジコウ</t>
    </rPh>
    <rPh sb="6" eb="7">
      <t>アヤマ</t>
    </rPh>
    <rPh sb="14" eb="16">
      <t>ショウメイ</t>
    </rPh>
    <phoneticPr fontId="1"/>
  </si>
  <si>
    <t>総合的な
学習の時
間の記録</t>
    <rPh sb="0" eb="3">
      <t>ソウゴウテキ</t>
    </rPh>
    <rPh sb="5" eb="7">
      <t>ガクシュウ</t>
    </rPh>
    <rPh sb="8" eb="9">
      <t>トキ</t>
    </rPh>
    <rPh sb="10" eb="11">
      <t>カン</t>
    </rPh>
    <rPh sb="12" eb="14">
      <t>キロク</t>
    </rPh>
    <phoneticPr fontId="1"/>
  </si>
  <si>
    <t>日</t>
    <rPh sb="0" eb="1">
      <t>ニチ</t>
    </rPh>
    <phoneticPr fontId="1"/>
  </si>
  <si>
    <t>外国語</t>
    <rPh sb="0" eb="3">
      <t>ガイコクゴ</t>
    </rPh>
    <phoneticPr fontId="1"/>
  </si>
  <si>
    <t xml:space="preserve"> 校長氏名</t>
    <rPh sb="1" eb="3">
      <t>コウチョウ</t>
    </rPh>
    <rPh sb="3" eb="5">
      <t>シメイ</t>
    </rPh>
    <phoneticPr fontId="1"/>
  </si>
  <si>
    <t>卒業見込</t>
  </si>
  <si>
    <t>印</t>
    <rPh sb="0" eb="1">
      <t>イン</t>
    </rPh>
    <phoneticPr fontId="1"/>
  </si>
  <si>
    <t>　調　　　　査　　　　書</t>
    <phoneticPr fontId="1"/>
  </si>
  <si>
    <t>普通科</t>
    <rPh sb="0" eb="3">
      <t>フツウカ</t>
    </rPh>
    <phoneticPr fontId="1"/>
  </si>
  <si>
    <t>志願者氏名</t>
    <phoneticPr fontId="1"/>
  </si>
  <si>
    <t>ふりがな</t>
    <phoneticPr fontId="1"/>
  </si>
  <si>
    <t>校長氏名</t>
    <rPh sb="0" eb="2">
      <t>コウチョウ</t>
    </rPh>
    <rPh sb="2" eb="4">
      <t>シメイ</t>
    </rPh>
    <phoneticPr fontId="1"/>
  </si>
  <si>
    <t>志願者氏名</t>
    <rPh sb="0" eb="3">
      <t>シガンシャ</t>
    </rPh>
    <rPh sb="3" eb="5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</si>
  <si>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</si>
  <si>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</si>
  <si>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保健体育</t>
    <rPh sb="0" eb="4">
      <t>ホケンタイイク</t>
    </rPh>
    <phoneticPr fontId="1"/>
  </si>
  <si>
    <t>区分</t>
    <rPh sb="0" eb="2">
      <t>クブン</t>
    </rPh>
    <phoneticPr fontId="1"/>
  </si>
  <si>
    <t>課程</t>
    <rPh sb="0" eb="2">
      <t>カテイ</t>
    </rPh>
    <phoneticPr fontId="1"/>
  </si>
  <si>
    <t>各教科の学習の記録</t>
    <phoneticPr fontId="1"/>
  </si>
  <si>
    <t>行動の記録</t>
    <rPh sb="0" eb="2">
      <t>コウドウ</t>
    </rPh>
    <rPh sb="3" eb="5">
      <t>キロク</t>
    </rPh>
    <phoneticPr fontId="1"/>
  </si>
  <si>
    <t>出欠の記録</t>
    <phoneticPr fontId="1"/>
  </si>
  <si>
    <t>欠席の主な理由</t>
    <phoneticPr fontId="1"/>
  </si>
  <si>
    <t>欠席日数</t>
    <rPh sb="0" eb="2">
      <t>ケッセキ</t>
    </rPh>
    <rPh sb="2" eb="4">
      <t>ニッスウ</t>
    </rPh>
    <phoneticPr fontId="1"/>
  </si>
  <si>
    <t>1学年</t>
    <rPh sb="1" eb="3">
      <t>ガクネン</t>
    </rPh>
    <phoneticPr fontId="1"/>
  </si>
  <si>
    <t>2学年</t>
    <rPh sb="1" eb="3">
      <t>ガクネン</t>
    </rPh>
    <phoneticPr fontId="1"/>
  </si>
  <si>
    <t>国語_評定</t>
    <phoneticPr fontId="1"/>
  </si>
  <si>
    <t>社会_評定</t>
    <phoneticPr fontId="1"/>
  </si>
  <si>
    <t>数学_評定</t>
    <phoneticPr fontId="1"/>
  </si>
  <si>
    <t>理科_評定</t>
    <phoneticPr fontId="1"/>
  </si>
  <si>
    <t>音楽_評定</t>
    <phoneticPr fontId="1"/>
  </si>
  <si>
    <t>美術_評定</t>
    <phoneticPr fontId="1"/>
  </si>
  <si>
    <t>保健体育_評定</t>
    <phoneticPr fontId="1"/>
  </si>
  <si>
    <t>技術・家庭_評定</t>
    <phoneticPr fontId="1"/>
  </si>
  <si>
    <t>外国語_評定</t>
    <phoneticPr fontId="1"/>
  </si>
  <si>
    <t>3学年</t>
    <rPh sb="1" eb="3">
      <t>ガクネン</t>
    </rPh>
    <phoneticPr fontId="1"/>
  </si>
  <si>
    <t>総合的な学習
の時間の記録</t>
    <rPh sb="0" eb="3">
      <t>ソウゴウテキ</t>
    </rPh>
    <rPh sb="4" eb="6">
      <t>ガクシュウ</t>
    </rPh>
    <rPh sb="8" eb="9">
      <t>トキ</t>
    </rPh>
    <rPh sb="9" eb="10">
      <t>カン</t>
    </rPh>
    <rPh sb="11" eb="13">
      <t>キロク</t>
    </rPh>
    <phoneticPr fontId="1"/>
  </si>
  <si>
    <t>知識・技能</t>
    <phoneticPr fontId="1"/>
  </si>
  <si>
    <t>思考・判断・表現</t>
    <phoneticPr fontId="1"/>
  </si>
  <si>
    <t>主体的に学習に取り組む態度</t>
    <phoneticPr fontId="1"/>
  </si>
  <si>
    <t>評定</t>
    <rPh sb="0" eb="2">
      <t>ヒョウテイ</t>
    </rPh>
    <phoneticPr fontId="1"/>
  </si>
  <si>
    <t>志願先情報</t>
    <rPh sb="0" eb="3">
      <t>シガンサキ</t>
    </rPh>
    <rPh sb="3" eb="5">
      <t>ジョウホウ</t>
    </rPh>
    <phoneticPr fontId="1"/>
  </si>
  <si>
    <t>卒業</t>
    <rPh sb="0" eb="2">
      <t>ソツギョウ</t>
    </rPh>
    <phoneticPr fontId="1"/>
  </si>
  <si>
    <t>中学校名</t>
    <rPh sb="0" eb="4">
      <t>チュウガッコウメイ</t>
    </rPh>
    <phoneticPr fontId="1"/>
  </si>
  <si>
    <t>新潟産業大学附属高等学校</t>
    <rPh sb="0" eb="2">
      <t>ニイガタ</t>
    </rPh>
    <rPh sb="2" eb="6">
      <t>サンギョウダイガク</t>
    </rPh>
    <rPh sb="6" eb="8">
      <t>フゾク</t>
    </rPh>
    <rPh sb="8" eb="12">
      <t>コウトウガッコウ</t>
    </rPh>
    <phoneticPr fontId="1"/>
  </si>
  <si>
    <t>No</t>
    <phoneticPr fontId="1"/>
  </si>
  <si>
    <t>入力シート 表示No</t>
    <rPh sb="0" eb="2">
      <t>ニュウリョク</t>
    </rPh>
    <rPh sb="6" eb="8">
      <t>ヒョウジ</t>
    </rPh>
    <phoneticPr fontId="1"/>
  </si>
  <si>
    <t>書類作成日</t>
    <rPh sb="0" eb="2">
      <t>ショルイ</t>
    </rPh>
    <rPh sb="2" eb="4">
      <t>サクセイ</t>
    </rPh>
    <rPh sb="4" eb="5">
      <t>ビ</t>
    </rPh>
    <phoneticPr fontId="1"/>
  </si>
  <si>
    <t>通信制</t>
  </si>
  <si>
    <t>通信制</t>
    <phoneticPr fontId="1"/>
  </si>
  <si>
    <t>（※印の欄は記入しないこと）</t>
    <rPh sb="2" eb="3">
      <t>シルシ</t>
    </rPh>
    <rPh sb="4" eb="5">
      <t>ラン</t>
    </rPh>
    <rPh sb="6" eb="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</si>
</sst>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gg\ e\ &quot;年&quot;\ m\ &quot;月&quot;"/>
    <numFmt numFmtId="177" formatCode="ggg\ e\ &quot;年&quot;\ m\ &quot;月&quot;\ d\ &quot;日&quot;&quot;生&quot;"/>
    <numFmt numFmtId="178" formatCode="ggg\ e\ &quot;年&quot;\ m\ &quot;月&quot;\ d\ &quot;日&quot;"/>
    <numFmt numFmtId="179" formatCode="yyyy/mm/dd"/>
    <numFmt numFmtId="180" formatCode="yyyy/mm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游明朝"/>
      <family val="1"/>
      <charset val="128"/>
    </font>
    <font>
      <sz val="12"/>
      <color indexed="1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/>
      <right/>
      <top/>
      <bottom/>
      <diagonal style="hair">
        <color auto="1"/>
      </diagonal>
    </border>
  </borders>
  <cellStyleXfs count="2">
    <xf numFmtId="0" fontId="0" fillId="0" borderId="0"/>
    <xf numFmtId="0" fontId="6" fillId="0" borderId="0"/>
  </cellStyleXfs>
  <cellXfs count="264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2" fillId="0" borderId="14" xfId="0" applyNumberFormat="1" applyFont="1" applyBorder="1" applyAlignment="1">
      <alignment vertical="center"/>
    </xf>
    <xf numFmtId="178" fontId="2" fillId="0" borderId="15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7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69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left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179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left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76" xfId="0" applyFont="1" applyFill="1" applyBorder="1" applyAlignment="1" applyProtection="1">
      <alignment horizontal="left" vertical="top" wrapText="1"/>
      <protection locked="0"/>
    </xf>
    <xf numFmtId="0" fontId="8" fillId="2" borderId="77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63" xfId="0" applyFont="1" applyFill="1" applyBorder="1" applyAlignment="1" applyProtection="1">
      <alignment horizontal="left" vertical="top" wrapText="1"/>
      <protection locked="0"/>
    </xf>
    <xf numFmtId="0" fontId="8" fillId="2" borderId="64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 applyProtection="1">
      <alignment horizontal="left" vertical="top" wrapText="1"/>
      <protection locked="0"/>
    </xf>
    <xf numFmtId="180" fontId="8" fillId="2" borderId="69" xfId="0" applyNumberFormat="1" applyFont="1" applyFill="1" applyBorder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/>
      <protection locked="0"/>
    </xf>
    <xf numFmtId="180" fontId="8" fillId="2" borderId="65" xfId="0" applyNumberFormat="1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left" vertical="center"/>
      <protection locked="0"/>
    </xf>
    <xf numFmtId="0" fontId="8" fillId="2" borderId="51" xfId="0" applyFont="1" applyFill="1" applyBorder="1" applyAlignment="1" applyProtection="1">
      <alignment horizontal="left" vertical="center"/>
      <protection locked="0"/>
    </xf>
    <xf numFmtId="0" fontId="8" fillId="2" borderId="43" xfId="0" applyFont="1" applyFill="1" applyBorder="1" applyAlignment="1" applyProtection="1">
      <alignment horizontal="left" vertical="center"/>
      <protection locked="0"/>
    </xf>
    <xf numFmtId="0" fontId="8" fillId="2" borderId="44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left" vertical="center"/>
    </xf>
    <xf numFmtId="0" fontId="8" fillId="0" borderId="7" xfId="0" applyFont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65" xfId="0" applyFont="1" applyFill="1" applyBorder="1" applyAlignment="1" applyProtection="1">
      <alignment horizontal="left" vertical="center"/>
      <protection locked="0"/>
    </xf>
    <xf numFmtId="0" fontId="8" fillId="0" borderId="66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180" fontId="8" fillId="0" borderId="63" xfId="0" applyNumberFormat="1" applyFont="1" applyBorder="1" applyAlignment="1">
      <alignment horizontal="left" vertical="center"/>
    </xf>
    <xf numFmtId="180" fontId="8" fillId="0" borderId="64" xfId="0" applyNumberFormat="1" applyFont="1" applyBorder="1" applyAlignment="1">
      <alignment horizontal="left" vertical="center"/>
    </xf>
    <xf numFmtId="0" fontId="8" fillId="0" borderId="79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79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180" fontId="8" fillId="0" borderId="65" xfId="0" applyNumberFormat="1" applyFont="1" applyBorder="1" applyAlignment="1">
      <alignment horizontal="center" vertical="center" shrinkToFit="1"/>
    </xf>
    <xf numFmtId="180" fontId="8" fillId="0" borderId="67" xfId="0" applyNumberFormat="1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top" textRotation="180" shrinkToFit="1"/>
    </xf>
    <xf numFmtId="0" fontId="8" fillId="0" borderId="26" xfId="0" applyFont="1" applyBorder="1" applyAlignment="1">
      <alignment horizontal="center" vertical="top" textRotation="180" shrinkToFit="1"/>
    </xf>
    <xf numFmtId="0" fontId="8" fillId="0" borderId="61" xfId="0" applyFont="1" applyBorder="1" applyAlignment="1">
      <alignment horizontal="center" vertical="top" textRotation="180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8" fillId="0" borderId="48" xfId="0" applyFont="1" applyBorder="1" applyAlignment="1">
      <alignment horizontal="center" vertical="top" textRotation="180" shrinkToFit="1"/>
    </xf>
    <xf numFmtId="0" fontId="8" fillId="0" borderId="49" xfId="0" applyFont="1" applyBorder="1" applyAlignment="1">
      <alignment horizontal="center" vertical="top" textRotation="180" shrinkToFit="1"/>
    </xf>
    <xf numFmtId="0" fontId="8" fillId="0" borderId="58" xfId="0" applyFont="1" applyBorder="1" applyAlignment="1">
      <alignment horizontal="center" vertical="top" textRotation="180" shrinkToFit="1"/>
    </xf>
    <xf numFmtId="0" fontId="8" fillId="0" borderId="46" xfId="0" applyFont="1" applyBorder="1" applyAlignment="1">
      <alignment horizontal="center" vertical="top" textRotation="180" shrinkToFit="1"/>
    </xf>
    <xf numFmtId="0" fontId="8" fillId="0" borderId="41" xfId="0" applyFont="1" applyBorder="1" applyAlignment="1">
      <alignment horizontal="center" vertical="top" textRotation="180" shrinkToFit="1"/>
    </xf>
    <xf numFmtId="0" fontId="8" fillId="0" borderId="59" xfId="0" applyFont="1" applyBorder="1" applyAlignment="1">
      <alignment horizontal="center" vertical="top" textRotation="180" shrinkToFit="1"/>
    </xf>
    <xf numFmtId="0" fontId="8" fillId="0" borderId="52" xfId="0" applyFont="1" applyBorder="1" applyAlignment="1">
      <alignment horizontal="center" vertical="top" textRotation="180" shrinkToFit="1"/>
    </xf>
    <xf numFmtId="0" fontId="8" fillId="0" borderId="40" xfId="0" applyFont="1" applyBorder="1" applyAlignment="1">
      <alignment horizontal="center" vertical="top" textRotation="180" shrinkToFit="1"/>
    </xf>
    <xf numFmtId="0" fontId="8" fillId="0" borderId="60" xfId="0" applyFont="1" applyBorder="1" applyAlignment="1">
      <alignment horizontal="center" vertical="top" textRotation="180" shrinkToFit="1"/>
    </xf>
    <xf numFmtId="0" fontId="8" fillId="0" borderId="43" xfId="0" applyFont="1" applyBorder="1" applyAlignment="1">
      <alignment horizontal="center" vertical="top" textRotation="180" shrinkToFit="1"/>
    </xf>
    <xf numFmtId="0" fontId="8" fillId="0" borderId="56" xfId="0" applyFont="1" applyBorder="1" applyAlignment="1">
      <alignment horizontal="center" vertical="top" textRotation="180" shrinkToFit="1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horizontal="left" vertical="center" shrinkToFit="1"/>
    </xf>
    <xf numFmtId="0" fontId="8" fillId="0" borderId="6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top" textRotation="180" shrinkToFit="1"/>
    </xf>
    <xf numFmtId="0" fontId="8" fillId="0" borderId="57" xfId="0" applyFont="1" applyBorder="1" applyAlignment="1">
      <alignment horizontal="center" vertical="top" textRotation="180" shrinkToFit="1"/>
    </xf>
    <xf numFmtId="0" fontId="8" fillId="0" borderId="42" xfId="0" applyFont="1" applyBorder="1" applyAlignment="1">
      <alignment horizontal="center" vertical="top" textRotation="180" shrinkToFit="1"/>
    </xf>
    <xf numFmtId="0" fontId="8" fillId="0" borderId="55" xfId="0" applyFont="1" applyBorder="1" applyAlignment="1">
      <alignment horizontal="center" vertical="top" textRotation="180" shrinkToFit="1"/>
    </xf>
    <xf numFmtId="179" fontId="8" fillId="0" borderId="6" xfId="0" applyNumberFormat="1" applyFont="1" applyBorder="1" applyAlignment="1">
      <alignment horizontal="center" vertical="center" shrinkToFit="1"/>
    </xf>
    <xf numFmtId="179" fontId="8" fillId="0" borderId="62" xfId="0" applyNumberFormat="1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top" textRotation="180" shrinkToFit="1"/>
    </xf>
    <xf numFmtId="0" fontId="8" fillId="0" borderId="67" xfId="0" applyFont="1" applyBorder="1" applyAlignment="1">
      <alignment horizontal="center" vertical="top" textRotation="180" shrinkToFit="1"/>
    </xf>
    <xf numFmtId="0" fontId="8" fillId="0" borderId="71" xfId="0" applyFont="1" applyBorder="1" applyAlignment="1">
      <alignment horizontal="center" vertical="top" textRotation="180" shrinkToFit="1"/>
    </xf>
    <xf numFmtId="0" fontId="8" fillId="0" borderId="72" xfId="0" applyFont="1" applyBorder="1" applyAlignment="1">
      <alignment horizontal="center" vertical="top" textRotation="180" shrinkToFit="1"/>
    </xf>
    <xf numFmtId="0" fontId="8" fillId="0" borderId="73" xfId="0" applyFont="1" applyBorder="1" applyAlignment="1">
      <alignment horizontal="center" vertical="top" textRotation="180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 textRotation="255"/>
    </xf>
    <xf numFmtId="0" fontId="2" fillId="0" borderId="16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justify" vertical="top" wrapText="1"/>
    </xf>
    <xf numFmtId="178" fontId="2" fillId="0" borderId="14" xfId="0" applyNumberFormat="1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0" fontId="2" fillId="0" borderId="30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1" xfId="0" applyFont="1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vertical="center" textRotation="255"/>
    </xf>
    <xf numFmtId="0" fontId="2" fillId="0" borderId="25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textRotation="255" shrinkToFit="1"/>
    </xf>
    <xf numFmtId="0" fontId="2" fillId="0" borderId="2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177" fontId="2" fillId="0" borderId="16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17" xfId="0" applyNumberFormat="1" applyFont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16" xfId="0" applyFont="1" applyBorder="1" applyAlignment="1">
      <alignment horizontal="center" shrinkToFi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81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 xr:uid="{F25B9E7B-2081-45DC-92D2-A9CC8CA333A1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66700" y="1257300"/>
          <a:ext cx="476250" cy="3238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8</xdr:row>
          <xdr:rowOff>5074</xdr:rowOff>
        </xdr:from>
        <xdr:to>
          <xdr:col>17</xdr:col>
          <xdr:colOff>9525</xdr:colOff>
          <xdr:row>17</xdr:row>
          <xdr:rowOff>14599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CF62E9EC-EB04-C3C3-F366-3926F829A2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国語1" spid="_x0000_s14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2408579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8</xdr:row>
          <xdr:rowOff>5074</xdr:rowOff>
        </xdr:from>
        <xdr:to>
          <xdr:col>19</xdr:col>
          <xdr:colOff>9525</xdr:colOff>
          <xdr:row>17</xdr:row>
          <xdr:rowOff>14599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1C406D97-E80C-EDF7-90C3-B1D8E62A056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国語2" spid="_x0000_s14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2408579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8</xdr:row>
          <xdr:rowOff>5074</xdr:rowOff>
        </xdr:from>
        <xdr:to>
          <xdr:col>21</xdr:col>
          <xdr:colOff>9525</xdr:colOff>
          <xdr:row>17</xdr:row>
          <xdr:rowOff>14599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E185A36D-E0F1-D553-F97B-0D7BEF3361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国語3" spid="_x0000_s14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2408579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17</xdr:row>
          <xdr:rowOff>5074</xdr:rowOff>
        </xdr:from>
        <xdr:to>
          <xdr:col>17</xdr:col>
          <xdr:colOff>9525</xdr:colOff>
          <xdr:row>26</xdr:row>
          <xdr:rowOff>14599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181D3707-7AE9-270F-A86D-661427E06C6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社会1" spid="_x0000_s14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324980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17</xdr:row>
          <xdr:rowOff>5074</xdr:rowOff>
        </xdr:from>
        <xdr:to>
          <xdr:col>19</xdr:col>
          <xdr:colOff>9525</xdr:colOff>
          <xdr:row>26</xdr:row>
          <xdr:rowOff>14599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916CCAB6-0AE1-BBE0-CAF0-E0404DA61AA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社会2" spid="_x0000_s14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324980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17</xdr:row>
          <xdr:rowOff>5074</xdr:rowOff>
        </xdr:from>
        <xdr:to>
          <xdr:col>21</xdr:col>
          <xdr:colOff>9525</xdr:colOff>
          <xdr:row>26</xdr:row>
          <xdr:rowOff>14599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D8BA0C1B-099F-A26B-CD67-E279EC2678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社会3" spid="_x0000_s14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324980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26</xdr:row>
          <xdr:rowOff>5074</xdr:rowOff>
        </xdr:from>
        <xdr:to>
          <xdr:col>17</xdr:col>
          <xdr:colOff>9525</xdr:colOff>
          <xdr:row>35</xdr:row>
          <xdr:rowOff>14599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942597C5-5482-2781-1A6C-2F6FD2A2B04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数学1" spid="_x0000_s14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4091032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26</xdr:row>
          <xdr:rowOff>5074</xdr:rowOff>
        </xdr:from>
        <xdr:to>
          <xdr:col>19</xdr:col>
          <xdr:colOff>9525</xdr:colOff>
          <xdr:row>35</xdr:row>
          <xdr:rowOff>14599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37F6CCFA-D0F8-93B1-65FD-53BD97DC1E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数学2" spid="_x0000_s14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4091032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26</xdr:row>
          <xdr:rowOff>5074</xdr:rowOff>
        </xdr:from>
        <xdr:to>
          <xdr:col>21</xdr:col>
          <xdr:colOff>9525</xdr:colOff>
          <xdr:row>35</xdr:row>
          <xdr:rowOff>14599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27F12D97-311A-A176-F172-90291467B7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数学3" spid="_x0000_s14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4091032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35</xdr:row>
          <xdr:rowOff>5074</xdr:rowOff>
        </xdr:from>
        <xdr:to>
          <xdr:col>17</xdr:col>
          <xdr:colOff>9525</xdr:colOff>
          <xdr:row>44</xdr:row>
          <xdr:rowOff>14599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495D5282-A72B-38A5-E789-FFE09667F8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理科1" spid="_x0000_s14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4932259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35</xdr:row>
          <xdr:rowOff>5074</xdr:rowOff>
        </xdr:from>
        <xdr:to>
          <xdr:col>19</xdr:col>
          <xdr:colOff>9525</xdr:colOff>
          <xdr:row>44</xdr:row>
          <xdr:rowOff>14599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ADCCC9AA-4EC3-6A7B-C177-68D8A07178B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理科2" spid="_x0000_s14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4932259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35</xdr:row>
          <xdr:rowOff>5074</xdr:rowOff>
        </xdr:from>
        <xdr:to>
          <xdr:col>21</xdr:col>
          <xdr:colOff>9525</xdr:colOff>
          <xdr:row>44</xdr:row>
          <xdr:rowOff>14599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A91F175F-DED5-4CE6-0DF2-BD9B7044FDB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理科3" spid="_x0000_s14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4932259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44</xdr:row>
          <xdr:rowOff>5074</xdr:rowOff>
        </xdr:from>
        <xdr:to>
          <xdr:col>17</xdr:col>
          <xdr:colOff>9525</xdr:colOff>
          <xdr:row>53</xdr:row>
          <xdr:rowOff>14599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17463829-95EE-B60D-0DB8-1C05A9C514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音楽1" spid="_x0000_s14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577348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44</xdr:row>
          <xdr:rowOff>5074</xdr:rowOff>
        </xdr:from>
        <xdr:to>
          <xdr:col>19</xdr:col>
          <xdr:colOff>9525</xdr:colOff>
          <xdr:row>53</xdr:row>
          <xdr:rowOff>14599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4A2FEAD-ECC3-0D69-7596-DA7DD41B13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音楽2" spid="_x0000_s14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577348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44</xdr:row>
          <xdr:rowOff>5074</xdr:rowOff>
        </xdr:from>
        <xdr:to>
          <xdr:col>21</xdr:col>
          <xdr:colOff>9525</xdr:colOff>
          <xdr:row>53</xdr:row>
          <xdr:rowOff>14599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215E2854-8473-D5BA-042C-844D221AE15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音楽3" spid="_x0000_s14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577348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53</xdr:row>
          <xdr:rowOff>5074</xdr:rowOff>
        </xdr:from>
        <xdr:to>
          <xdr:col>17</xdr:col>
          <xdr:colOff>9525</xdr:colOff>
          <xdr:row>62</xdr:row>
          <xdr:rowOff>14599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B6BC372E-5FED-3979-D803-4DE33E1B4B8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美術1" spid="_x0000_s14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6614712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53</xdr:row>
          <xdr:rowOff>5074</xdr:rowOff>
        </xdr:from>
        <xdr:to>
          <xdr:col>19</xdr:col>
          <xdr:colOff>9525</xdr:colOff>
          <xdr:row>62</xdr:row>
          <xdr:rowOff>14599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75959C2D-CEB9-70C8-D1F9-9FD47122D73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美術2" spid="_x0000_s14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6614712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53</xdr:row>
          <xdr:rowOff>5074</xdr:rowOff>
        </xdr:from>
        <xdr:to>
          <xdr:col>21</xdr:col>
          <xdr:colOff>9525</xdr:colOff>
          <xdr:row>62</xdr:row>
          <xdr:rowOff>14599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157A4A30-EDD8-404C-73C1-027AF9AD1AD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美術3" spid="_x0000_s14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6614712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62</xdr:row>
          <xdr:rowOff>5074</xdr:rowOff>
        </xdr:from>
        <xdr:to>
          <xdr:col>17</xdr:col>
          <xdr:colOff>9525</xdr:colOff>
          <xdr:row>71</xdr:row>
          <xdr:rowOff>14599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A9B35A56-EF0E-8D43-8EBC-232BA9D632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保健体育1" spid="_x0000_s14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7455938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62</xdr:row>
          <xdr:rowOff>5074</xdr:rowOff>
        </xdr:from>
        <xdr:to>
          <xdr:col>19</xdr:col>
          <xdr:colOff>9525</xdr:colOff>
          <xdr:row>71</xdr:row>
          <xdr:rowOff>14599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F51FA317-C27C-1360-0528-F0CFD0F72F5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保健体育2" spid="_x0000_s14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7455938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62</xdr:row>
          <xdr:rowOff>5074</xdr:rowOff>
        </xdr:from>
        <xdr:to>
          <xdr:col>21</xdr:col>
          <xdr:colOff>9525</xdr:colOff>
          <xdr:row>71</xdr:row>
          <xdr:rowOff>14599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22649AD7-D5B6-148A-6537-B95E2B704BE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保健体育3" spid="_x0000_s14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7455938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71</xdr:row>
          <xdr:rowOff>5074</xdr:rowOff>
        </xdr:from>
        <xdr:to>
          <xdr:col>17</xdr:col>
          <xdr:colOff>9525</xdr:colOff>
          <xdr:row>80</xdr:row>
          <xdr:rowOff>14599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BFC18378-0291-1A0B-0341-D404977C844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技術家庭1" spid="_x0000_s14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829716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71</xdr:row>
          <xdr:rowOff>5074</xdr:rowOff>
        </xdr:from>
        <xdr:to>
          <xdr:col>19</xdr:col>
          <xdr:colOff>9525</xdr:colOff>
          <xdr:row>80</xdr:row>
          <xdr:rowOff>14599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795B85E1-123D-619F-B3D8-3D7560B5212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技術家庭2" spid="_x0000_s14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829716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71</xdr:row>
          <xdr:rowOff>5074</xdr:rowOff>
        </xdr:from>
        <xdr:to>
          <xdr:col>21</xdr:col>
          <xdr:colOff>9525</xdr:colOff>
          <xdr:row>80</xdr:row>
          <xdr:rowOff>14599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E0104999-0423-EB8B-B412-BC28C6ACA44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技術家庭3" spid="_x0000_s14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8297165"/>
              <a:ext cx="490226" cy="85075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240350</xdr:colOff>
          <xdr:row>80</xdr:row>
          <xdr:rowOff>5074</xdr:rowOff>
        </xdr:from>
        <xdr:to>
          <xdr:col>17</xdr:col>
          <xdr:colOff>9525</xdr:colOff>
          <xdr:row>89</xdr:row>
          <xdr:rowOff>14599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1A677DDB-34E4-50BB-C945-E5E27950414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外国語1" spid="_x0000_s14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7336" y="9138392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240350</xdr:colOff>
          <xdr:row>80</xdr:row>
          <xdr:rowOff>5074</xdr:rowOff>
        </xdr:from>
        <xdr:to>
          <xdr:col>19</xdr:col>
          <xdr:colOff>9525</xdr:colOff>
          <xdr:row>89</xdr:row>
          <xdr:rowOff>14599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308009F3-9B66-9FAA-AACB-C10F358D10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外国語2" spid="_x0000_s14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88037" y="9138392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240350</xdr:colOff>
          <xdr:row>80</xdr:row>
          <xdr:rowOff>5074</xdr:rowOff>
        </xdr:from>
        <xdr:to>
          <xdr:col>21</xdr:col>
          <xdr:colOff>9525</xdr:colOff>
          <xdr:row>89</xdr:row>
          <xdr:rowOff>14599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3B1B8477-9E07-65E8-D505-4B1062E051F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外国語3" spid="_x0000_s14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68738" y="9138392"/>
              <a:ext cx="490226" cy="8507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15</xdr:col>
          <xdr:colOff>9525</xdr:colOff>
          <xdr:row>11</xdr:row>
          <xdr:rowOff>9525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DA53A70-B7CE-6BAD-53B3-CE25BA3F861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国語観点1" spid="_x0000_s14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24003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15</xdr:col>
          <xdr:colOff>9525</xdr:colOff>
          <xdr:row>14</xdr:row>
          <xdr:rowOff>9525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1E5728DC-B920-6DA0-A7E4-0DF3A9D3511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国語観点2" spid="_x0000_s143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26860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15</xdr:col>
          <xdr:colOff>9525</xdr:colOff>
          <xdr:row>17</xdr:row>
          <xdr:rowOff>9525</xdr:rowOff>
        </xdr:to>
        <xdr:pic>
          <xdr:nvPicPr>
            <xdr:cNvPr id="32" name="図 31">
              <a:extLst>
                <a:ext uri="{FF2B5EF4-FFF2-40B4-BE49-F238E27FC236}">
                  <a16:creationId xmlns:a16="http://schemas.microsoft.com/office/drawing/2014/main" id="{869AB45A-1FB5-DA2A-01E3-B0F0842E54B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国語観点3" spid="_x0000_s143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29718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EA994324-AA61-BE1A-89F0-288961A7F50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社会観点1" spid="_x0000_s14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32575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15</xdr:col>
          <xdr:colOff>9525</xdr:colOff>
          <xdr:row>23</xdr:row>
          <xdr:rowOff>9525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2CEB72BE-7696-A7AB-A19F-E2E7A400F13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社会観点2" spid="_x0000_s143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35433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15</xdr:col>
          <xdr:colOff>9525</xdr:colOff>
          <xdr:row>26</xdr:row>
          <xdr:rowOff>9525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80AB1286-B2F3-6489-F1E1-8FC9860FB4A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社会観点3" spid="_x0000_s143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38290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0</xdr:rowOff>
        </xdr:from>
        <xdr:to>
          <xdr:col>15</xdr:col>
          <xdr:colOff>9525</xdr:colOff>
          <xdr:row>29</xdr:row>
          <xdr:rowOff>9525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AF881C4A-11BB-304F-C2D3-EECFDE755BA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数学観点1" spid="_x0000_s143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41148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15</xdr:col>
          <xdr:colOff>9525</xdr:colOff>
          <xdr:row>32</xdr:row>
          <xdr:rowOff>9525</xdr:rowOff>
        </xdr:to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id="{827F3D21-15A0-0F05-A992-290F57C9170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数学観点2" spid="_x0000_s143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44005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15</xdr:col>
          <xdr:colOff>9525</xdr:colOff>
          <xdr:row>35</xdr:row>
          <xdr:rowOff>9525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B46CB1E2-F427-B2D3-09BF-334CA3E777C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数学観点3" spid="_x0000_s14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46863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15</xdr:col>
          <xdr:colOff>9525</xdr:colOff>
          <xdr:row>38</xdr:row>
          <xdr:rowOff>9525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127B5465-FF27-130E-918C-0BB74F9F48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理科観点1" spid="_x0000_s143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49720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0</xdr:rowOff>
        </xdr:from>
        <xdr:to>
          <xdr:col>15</xdr:col>
          <xdr:colOff>9525</xdr:colOff>
          <xdr:row>41</xdr:row>
          <xdr:rowOff>9525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F29FE4A0-A177-AB6A-6DC1-51A85BFAE14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理科観点2" spid="_x0000_s144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52578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15</xdr:col>
          <xdr:colOff>9525</xdr:colOff>
          <xdr:row>44</xdr:row>
          <xdr:rowOff>9525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66DC028-80F6-EB0D-671D-F0EC4CE06E2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理科観点3" spid="_x0000_s144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55435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0</xdr:rowOff>
        </xdr:from>
        <xdr:to>
          <xdr:col>15</xdr:col>
          <xdr:colOff>9525</xdr:colOff>
          <xdr:row>47</xdr:row>
          <xdr:rowOff>9525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BFB852A2-AD79-C266-505C-5138AC15CEF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音楽観点1" spid="_x0000_s144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58293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47</xdr:row>
          <xdr:rowOff>0</xdr:rowOff>
        </xdr:from>
        <xdr:to>
          <xdr:col>15</xdr:col>
          <xdr:colOff>9525</xdr:colOff>
          <xdr:row>50</xdr:row>
          <xdr:rowOff>9525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4C537410-428A-F0CC-AF57-B5DDFA8F044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音楽観点2" spid="_x0000_s144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61150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0</xdr:rowOff>
        </xdr:from>
        <xdr:to>
          <xdr:col>15</xdr:col>
          <xdr:colOff>9525</xdr:colOff>
          <xdr:row>53</xdr:row>
          <xdr:rowOff>9525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C5AFAF04-37A1-21D3-C75A-83898BB0459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音楽観点3" spid="_x0000_s144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64008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0</xdr:rowOff>
        </xdr:from>
        <xdr:to>
          <xdr:col>15</xdr:col>
          <xdr:colOff>9525</xdr:colOff>
          <xdr:row>56</xdr:row>
          <xdr:rowOff>9525</xdr:rowOff>
        </xdr:to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E11726DC-5923-ECAC-33B3-36E91BD8E78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美術観点1" spid="_x0000_s144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66865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56</xdr:row>
          <xdr:rowOff>0</xdr:rowOff>
        </xdr:from>
        <xdr:to>
          <xdr:col>15</xdr:col>
          <xdr:colOff>9525</xdr:colOff>
          <xdr:row>59</xdr:row>
          <xdr:rowOff>9525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DBCE8EA2-4E6E-2D00-47E5-9F75561B00E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美術観点2" spid="_x0000_s144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69723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0</xdr:rowOff>
        </xdr:from>
        <xdr:to>
          <xdr:col>15</xdr:col>
          <xdr:colOff>9525</xdr:colOff>
          <xdr:row>62</xdr:row>
          <xdr:rowOff>9525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22FCFD52-AB79-11F0-5B6C-C55E1B583D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美術観点3" spid="_x0000_s144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72580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0</xdr:rowOff>
        </xdr:from>
        <xdr:to>
          <xdr:col>15</xdr:col>
          <xdr:colOff>9525</xdr:colOff>
          <xdr:row>65</xdr:row>
          <xdr:rowOff>9525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E0BEC9FD-EFA9-5362-2C3C-5C1289FA3C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保健体育観点1" spid="_x0000_s14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75438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65</xdr:row>
          <xdr:rowOff>0</xdr:rowOff>
        </xdr:from>
        <xdr:to>
          <xdr:col>15</xdr:col>
          <xdr:colOff>9525</xdr:colOff>
          <xdr:row>68</xdr:row>
          <xdr:rowOff>9525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FB43A1CD-4D35-5C9E-C944-A1D8FBE63DC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保健体育観点2" spid="_x0000_s144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78295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0</xdr:rowOff>
        </xdr:from>
        <xdr:to>
          <xdr:col>15</xdr:col>
          <xdr:colOff>9525</xdr:colOff>
          <xdr:row>71</xdr:row>
          <xdr:rowOff>9525</xdr:rowOff>
        </xdr:to>
        <xdr:pic>
          <xdr:nvPicPr>
            <xdr:cNvPr id="50" name="図 49">
              <a:extLst>
                <a:ext uri="{FF2B5EF4-FFF2-40B4-BE49-F238E27FC236}">
                  <a16:creationId xmlns:a16="http://schemas.microsoft.com/office/drawing/2014/main" id="{3757F030-D093-AAEE-FAC0-3988B8C530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保健体育観点3" spid="_x0000_s14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81153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0</xdr:rowOff>
        </xdr:from>
        <xdr:to>
          <xdr:col>15</xdr:col>
          <xdr:colOff>9525</xdr:colOff>
          <xdr:row>74</xdr:row>
          <xdr:rowOff>9525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9DD23FF5-3E96-134E-FF2A-A3ED614002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技術家庭観点1" spid="_x0000_s145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84010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74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52" name="図 51">
              <a:extLst>
                <a:ext uri="{FF2B5EF4-FFF2-40B4-BE49-F238E27FC236}">
                  <a16:creationId xmlns:a16="http://schemas.microsoft.com/office/drawing/2014/main" id="{870DE75F-DF0A-8D58-2FD7-3860EBD6C08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技術家庭観点2" spid="_x0000_s145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86868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0</xdr:rowOff>
        </xdr:from>
        <xdr:to>
          <xdr:col>15</xdr:col>
          <xdr:colOff>9525</xdr:colOff>
          <xdr:row>80</xdr:row>
          <xdr:rowOff>9525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8B9D9160-325D-ED8B-1425-D4FAD470884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技術家庭観点3" spid="_x0000_s145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89725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0</xdr:rowOff>
        </xdr:from>
        <xdr:to>
          <xdr:col>15</xdr:col>
          <xdr:colOff>9525</xdr:colOff>
          <xdr:row>83</xdr:row>
          <xdr:rowOff>9525</xdr:rowOff>
        </xdr:to>
        <xdr:pic>
          <xdr:nvPicPr>
            <xdr:cNvPr id="54" name="図 53">
              <a:extLst>
                <a:ext uri="{FF2B5EF4-FFF2-40B4-BE49-F238E27FC236}">
                  <a16:creationId xmlns:a16="http://schemas.microsoft.com/office/drawing/2014/main" id="{7592EB4F-D14B-DDA2-96B8-4ACECED8D6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外国語観点1" spid="_x0000_s145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92583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83</xdr:row>
          <xdr:rowOff>0</xdr:rowOff>
        </xdr:from>
        <xdr:to>
          <xdr:col>15</xdr:col>
          <xdr:colOff>9525</xdr:colOff>
          <xdr:row>86</xdr:row>
          <xdr:rowOff>9525</xdr:rowOff>
        </xdr:to>
        <xdr:pic>
          <xdr:nvPicPr>
            <xdr:cNvPr id="55" name="図 54">
              <a:extLst>
                <a:ext uri="{FF2B5EF4-FFF2-40B4-BE49-F238E27FC236}">
                  <a16:creationId xmlns:a16="http://schemas.microsoft.com/office/drawing/2014/main" id="{E993B7DA-450D-7C47-866C-05548329C7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外国語観点2" spid="_x0000_s145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954405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86</xdr:row>
          <xdr:rowOff>0</xdr:rowOff>
        </xdr:from>
        <xdr:to>
          <xdr:col>15</xdr:col>
          <xdr:colOff>9525</xdr:colOff>
          <xdr:row>89</xdr:row>
          <xdr:rowOff>9525</xdr:rowOff>
        </xdr:to>
        <xdr:pic>
          <xdr:nvPicPr>
            <xdr:cNvPr id="56" name="図 55">
              <a:extLst>
                <a:ext uri="{FF2B5EF4-FFF2-40B4-BE49-F238E27FC236}">
                  <a16:creationId xmlns:a16="http://schemas.microsoft.com/office/drawing/2014/main" id="{DC4BE8B3-42EB-649D-337E-77A843956FF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外国語観点3" spid="_x0000_s14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000375" y="9829800"/>
              <a:ext cx="485775" cy="295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3DC2-D9B0-4792-8698-AF7DD3AE8AFC}">
  <sheetPr>
    <tabColor theme="9" tint="0.39997558519241921"/>
  </sheetPr>
  <dimension ref="A1:DB34"/>
  <sheetViews>
    <sheetView tabSelected="1" workbookViewId="0">
      <pane xSplit="5" ySplit="14" topLeftCell="F15" activePane="bottomRight" state="frozen"/>
      <selection pane="topRight" activeCell="F1" sqref="F1"/>
      <selection pane="bottomLeft" activeCell="A13" sqref="A13"/>
      <selection pane="bottomRight" activeCell="B15" sqref="B15"/>
    </sheetView>
  </sheetViews>
  <sheetFormatPr defaultColWidth="3.5" defaultRowHeight="22.5" customHeight="1" x14ac:dyDescent="0.15"/>
  <cols>
    <col min="1" max="1" width="3.75" style="56" customWidth="1"/>
    <col min="2" max="3" width="15" style="51" customWidth="1"/>
    <col min="4" max="4" width="3.75" style="56" customWidth="1"/>
    <col min="5" max="5" width="12.5" style="57" customWidth="1"/>
    <col min="6" max="25" width="3.75" style="51" customWidth="1"/>
    <col min="26" max="26" width="15" style="51" customWidth="1"/>
    <col min="27" max="46" width="3.75" style="51" customWidth="1"/>
    <col min="47" max="47" width="15" style="51" customWidth="1"/>
    <col min="48" max="94" width="3.75" style="51" customWidth="1"/>
    <col min="95" max="95" width="15" style="51" customWidth="1"/>
    <col min="96" max="96" width="18.75" style="51" customWidth="1"/>
    <col min="97" max="101" width="37.5" style="51" customWidth="1"/>
    <col min="102" max="102" width="10" style="52" customWidth="1"/>
    <col min="103" max="103" width="10" style="51" customWidth="1"/>
    <col min="104" max="104" width="25" style="51" customWidth="1"/>
    <col min="105" max="106" width="10" style="51" customWidth="1"/>
    <col min="107" max="16384" width="3.5" style="51"/>
  </cols>
  <sheetData>
    <row r="1" spans="1:106" ht="22.5" customHeight="1" x14ac:dyDescent="0.15">
      <c r="A1" s="69" t="s">
        <v>99</v>
      </c>
      <c r="B1" s="69"/>
      <c r="C1" s="96"/>
      <c r="D1" s="96"/>
      <c r="E1" s="96"/>
    </row>
    <row r="2" spans="1:106" ht="22.5" customHeight="1" x14ac:dyDescent="0.15">
      <c r="A2" s="69" t="s">
        <v>68</v>
      </c>
      <c r="B2" s="69"/>
      <c r="C2" s="96"/>
      <c r="D2" s="96"/>
      <c r="E2" s="96"/>
    </row>
    <row r="3" spans="1:106" ht="22.5" customHeight="1" x14ac:dyDescent="0.15">
      <c r="A3" s="69" t="s">
        <v>56</v>
      </c>
      <c r="B3" s="69"/>
      <c r="C3" s="96"/>
      <c r="D3" s="96"/>
      <c r="E3" s="96"/>
    </row>
    <row r="4" spans="1:106" ht="22.5" customHeight="1" x14ac:dyDescent="0.15">
      <c r="A4" s="69" t="s">
        <v>103</v>
      </c>
      <c r="B4" s="69"/>
      <c r="C4" s="70"/>
      <c r="D4" s="70"/>
      <c r="E4" s="70"/>
    </row>
    <row r="6" spans="1:106" ht="22.5" customHeight="1" x14ac:dyDescent="0.15">
      <c r="A6" s="69" t="s">
        <v>101</v>
      </c>
      <c r="B6" s="102" t="s">
        <v>69</v>
      </c>
      <c r="C6" s="102" t="s">
        <v>67</v>
      </c>
      <c r="D6" s="102" t="s">
        <v>70</v>
      </c>
      <c r="E6" s="108" t="s">
        <v>71</v>
      </c>
      <c r="F6" s="98" t="s">
        <v>80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  <c r="AA6" s="98" t="s">
        <v>81</v>
      </c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100"/>
      <c r="AV6" s="98" t="s">
        <v>91</v>
      </c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100"/>
      <c r="CR6" s="53" t="s">
        <v>46</v>
      </c>
      <c r="CS6" s="98" t="s">
        <v>52</v>
      </c>
      <c r="CT6" s="99"/>
      <c r="CU6" s="99"/>
      <c r="CV6" s="99"/>
      <c r="CW6" s="100"/>
      <c r="CX6" s="62" t="s">
        <v>98</v>
      </c>
      <c r="CY6" s="63"/>
      <c r="CZ6" s="66" t="s">
        <v>97</v>
      </c>
      <c r="DA6" s="67"/>
      <c r="DB6" s="68"/>
    </row>
    <row r="7" spans="1:106" s="54" customFormat="1" ht="22.5" customHeight="1" x14ac:dyDescent="0.15">
      <c r="A7" s="69"/>
      <c r="B7" s="102"/>
      <c r="C7" s="102"/>
      <c r="D7" s="102"/>
      <c r="E7" s="108"/>
      <c r="F7" s="97" t="s">
        <v>75</v>
      </c>
      <c r="G7" s="83"/>
      <c r="H7" s="83"/>
      <c r="I7" s="83"/>
      <c r="J7" s="83"/>
      <c r="K7" s="83"/>
      <c r="L7" s="83"/>
      <c r="M7" s="83"/>
      <c r="N7" s="84"/>
      <c r="O7" s="82" t="s">
        <v>76</v>
      </c>
      <c r="P7" s="83"/>
      <c r="Q7" s="83"/>
      <c r="R7" s="83"/>
      <c r="S7" s="83"/>
      <c r="T7" s="83"/>
      <c r="U7" s="83"/>
      <c r="V7" s="83"/>
      <c r="W7" s="83"/>
      <c r="X7" s="84"/>
      <c r="Y7" s="102" t="s">
        <v>77</v>
      </c>
      <c r="Z7" s="103"/>
      <c r="AA7" s="97" t="s">
        <v>75</v>
      </c>
      <c r="AB7" s="83"/>
      <c r="AC7" s="83"/>
      <c r="AD7" s="83"/>
      <c r="AE7" s="83"/>
      <c r="AF7" s="83"/>
      <c r="AG7" s="83"/>
      <c r="AH7" s="83"/>
      <c r="AI7" s="84"/>
      <c r="AJ7" s="82" t="s">
        <v>76</v>
      </c>
      <c r="AK7" s="83"/>
      <c r="AL7" s="83"/>
      <c r="AM7" s="83"/>
      <c r="AN7" s="83"/>
      <c r="AO7" s="83"/>
      <c r="AP7" s="83"/>
      <c r="AQ7" s="83"/>
      <c r="AR7" s="83"/>
      <c r="AS7" s="84"/>
      <c r="AT7" s="102" t="s">
        <v>77</v>
      </c>
      <c r="AU7" s="103"/>
      <c r="AV7" s="97" t="s">
        <v>75</v>
      </c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2" t="s">
        <v>76</v>
      </c>
      <c r="CG7" s="83"/>
      <c r="CH7" s="83"/>
      <c r="CI7" s="83"/>
      <c r="CJ7" s="83"/>
      <c r="CK7" s="83"/>
      <c r="CL7" s="83"/>
      <c r="CM7" s="83"/>
      <c r="CN7" s="83"/>
      <c r="CO7" s="84"/>
      <c r="CP7" s="102" t="s">
        <v>77</v>
      </c>
      <c r="CQ7" s="103"/>
      <c r="CR7" s="64"/>
      <c r="CS7" s="117" t="s">
        <v>40</v>
      </c>
      <c r="CT7" s="120" t="s">
        <v>41</v>
      </c>
      <c r="CU7" s="120" t="s">
        <v>42</v>
      </c>
      <c r="CV7" s="121" t="s">
        <v>92</v>
      </c>
      <c r="CW7" s="122" t="s">
        <v>30</v>
      </c>
      <c r="CX7" s="77" t="s">
        <v>47</v>
      </c>
      <c r="CY7" s="60" t="s">
        <v>73</v>
      </c>
      <c r="CZ7" s="71" t="s">
        <v>0</v>
      </c>
      <c r="DA7" s="73" t="s">
        <v>74</v>
      </c>
      <c r="DB7" s="75" t="s">
        <v>11</v>
      </c>
    </row>
    <row r="8" spans="1:106" s="54" customFormat="1" ht="22.5" customHeight="1" x14ac:dyDescent="0.15">
      <c r="A8" s="69"/>
      <c r="B8" s="102"/>
      <c r="C8" s="102"/>
      <c r="D8" s="102"/>
      <c r="E8" s="108"/>
      <c r="F8" s="112" t="s">
        <v>82</v>
      </c>
      <c r="G8" s="94" t="s">
        <v>83</v>
      </c>
      <c r="H8" s="94" t="s">
        <v>84</v>
      </c>
      <c r="I8" s="94" t="s">
        <v>85</v>
      </c>
      <c r="J8" s="94" t="s">
        <v>86</v>
      </c>
      <c r="K8" s="94" t="s">
        <v>87</v>
      </c>
      <c r="L8" s="94" t="s">
        <v>88</v>
      </c>
      <c r="M8" s="94" t="s">
        <v>89</v>
      </c>
      <c r="N8" s="104" t="s">
        <v>90</v>
      </c>
      <c r="O8" s="106" t="s">
        <v>17</v>
      </c>
      <c r="P8" s="94" t="s">
        <v>18</v>
      </c>
      <c r="Q8" s="94" t="s">
        <v>19</v>
      </c>
      <c r="R8" s="94" t="s">
        <v>20</v>
      </c>
      <c r="S8" s="94" t="s">
        <v>43</v>
      </c>
      <c r="T8" s="94" t="s">
        <v>21</v>
      </c>
      <c r="U8" s="94" t="s">
        <v>44</v>
      </c>
      <c r="V8" s="94" t="s">
        <v>22</v>
      </c>
      <c r="W8" s="94" t="s">
        <v>23</v>
      </c>
      <c r="X8" s="104" t="s">
        <v>45</v>
      </c>
      <c r="Y8" s="106" t="s">
        <v>79</v>
      </c>
      <c r="Z8" s="60" t="s">
        <v>78</v>
      </c>
      <c r="AA8" s="112" t="s">
        <v>82</v>
      </c>
      <c r="AB8" s="94" t="s">
        <v>83</v>
      </c>
      <c r="AC8" s="94" t="s">
        <v>84</v>
      </c>
      <c r="AD8" s="94" t="s">
        <v>85</v>
      </c>
      <c r="AE8" s="94" t="s">
        <v>86</v>
      </c>
      <c r="AF8" s="94" t="s">
        <v>87</v>
      </c>
      <c r="AG8" s="94" t="s">
        <v>88</v>
      </c>
      <c r="AH8" s="94" t="s">
        <v>89</v>
      </c>
      <c r="AI8" s="104" t="s">
        <v>90</v>
      </c>
      <c r="AJ8" s="106" t="s">
        <v>17</v>
      </c>
      <c r="AK8" s="94" t="s">
        <v>18</v>
      </c>
      <c r="AL8" s="94" t="s">
        <v>19</v>
      </c>
      <c r="AM8" s="94" t="s">
        <v>20</v>
      </c>
      <c r="AN8" s="94" t="s">
        <v>43</v>
      </c>
      <c r="AO8" s="94" t="s">
        <v>21</v>
      </c>
      <c r="AP8" s="94" t="s">
        <v>44</v>
      </c>
      <c r="AQ8" s="94" t="s">
        <v>22</v>
      </c>
      <c r="AR8" s="94" t="s">
        <v>23</v>
      </c>
      <c r="AS8" s="104" t="s">
        <v>45</v>
      </c>
      <c r="AT8" s="106" t="s">
        <v>79</v>
      </c>
      <c r="AU8" s="60" t="s">
        <v>78</v>
      </c>
      <c r="AV8" s="97" t="s">
        <v>3</v>
      </c>
      <c r="AW8" s="83"/>
      <c r="AX8" s="83"/>
      <c r="AY8" s="84"/>
      <c r="AZ8" s="82" t="s">
        <v>4</v>
      </c>
      <c r="BA8" s="83"/>
      <c r="BB8" s="83"/>
      <c r="BC8" s="84"/>
      <c r="BD8" s="82" t="s">
        <v>5</v>
      </c>
      <c r="BE8" s="83"/>
      <c r="BF8" s="83"/>
      <c r="BG8" s="84"/>
      <c r="BH8" s="82" t="s">
        <v>6</v>
      </c>
      <c r="BI8" s="83"/>
      <c r="BJ8" s="83"/>
      <c r="BK8" s="84"/>
      <c r="BL8" s="82" t="s">
        <v>7</v>
      </c>
      <c r="BM8" s="83"/>
      <c r="BN8" s="83"/>
      <c r="BO8" s="84"/>
      <c r="BP8" s="82" t="s">
        <v>8</v>
      </c>
      <c r="BQ8" s="83"/>
      <c r="BR8" s="83"/>
      <c r="BS8" s="84"/>
      <c r="BT8" s="82" t="s">
        <v>72</v>
      </c>
      <c r="BU8" s="83"/>
      <c r="BV8" s="83"/>
      <c r="BW8" s="84"/>
      <c r="BX8" s="82" t="s">
        <v>29</v>
      </c>
      <c r="BY8" s="83"/>
      <c r="BZ8" s="83"/>
      <c r="CA8" s="84"/>
      <c r="CB8" s="82" t="s">
        <v>60</v>
      </c>
      <c r="CC8" s="83"/>
      <c r="CD8" s="83"/>
      <c r="CE8" s="84"/>
      <c r="CF8" s="106" t="s">
        <v>17</v>
      </c>
      <c r="CG8" s="94" t="s">
        <v>18</v>
      </c>
      <c r="CH8" s="94" t="s">
        <v>19</v>
      </c>
      <c r="CI8" s="94" t="s">
        <v>20</v>
      </c>
      <c r="CJ8" s="94" t="s">
        <v>43</v>
      </c>
      <c r="CK8" s="94" t="s">
        <v>21</v>
      </c>
      <c r="CL8" s="94" t="s">
        <v>44</v>
      </c>
      <c r="CM8" s="94" t="s">
        <v>22</v>
      </c>
      <c r="CN8" s="94" t="s">
        <v>23</v>
      </c>
      <c r="CO8" s="104" t="s">
        <v>45</v>
      </c>
      <c r="CP8" s="106" t="s">
        <v>79</v>
      </c>
      <c r="CQ8" s="60" t="s">
        <v>78</v>
      </c>
      <c r="CR8" s="64"/>
      <c r="CS8" s="118"/>
      <c r="CT8" s="102"/>
      <c r="CU8" s="102"/>
      <c r="CV8" s="102"/>
      <c r="CW8" s="103"/>
      <c r="CX8" s="77"/>
      <c r="CY8" s="60"/>
      <c r="CZ8" s="71"/>
      <c r="DA8" s="73"/>
      <c r="DB8" s="75"/>
    </row>
    <row r="9" spans="1:106" s="54" customFormat="1" ht="22.5" customHeight="1" x14ac:dyDescent="0.15">
      <c r="A9" s="69"/>
      <c r="B9" s="102"/>
      <c r="C9" s="102"/>
      <c r="D9" s="102"/>
      <c r="E9" s="108"/>
      <c r="F9" s="112"/>
      <c r="G9" s="94"/>
      <c r="H9" s="94"/>
      <c r="I9" s="94"/>
      <c r="J9" s="94"/>
      <c r="K9" s="94"/>
      <c r="L9" s="94"/>
      <c r="M9" s="94"/>
      <c r="N9" s="104"/>
      <c r="O9" s="106"/>
      <c r="P9" s="94"/>
      <c r="Q9" s="94"/>
      <c r="R9" s="94"/>
      <c r="S9" s="94"/>
      <c r="T9" s="94"/>
      <c r="U9" s="94"/>
      <c r="V9" s="94"/>
      <c r="W9" s="94"/>
      <c r="X9" s="104"/>
      <c r="Y9" s="106"/>
      <c r="Z9" s="60"/>
      <c r="AA9" s="112"/>
      <c r="AB9" s="94"/>
      <c r="AC9" s="94"/>
      <c r="AD9" s="94"/>
      <c r="AE9" s="94"/>
      <c r="AF9" s="94"/>
      <c r="AG9" s="94"/>
      <c r="AH9" s="94"/>
      <c r="AI9" s="104"/>
      <c r="AJ9" s="106"/>
      <c r="AK9" s="94"/>
      <c r="AL9" s="94"/>
      <c r="AM9" s="94"/>
      <c r="AN9" s="94"/>
      <c r="AO9" s="94"/>
      <c r="AP9" s="94"/>
      <c r="AQ9" s="94"/>
      <c r="AR9" s="94"/>
      <c r="AS9" s="104"/>
      <c r="AT9" s="106"/>
      <c r="AU9" s="60"/>
      <c r="AV9" s="114" t="s">
        <v>93</v>
      </c>
      <c r="AW9" s="88" t="s">
        <v>94</v>
      </c>
      <c r="AX9" s="91" t="s">
        <v>95</v>
      </c>
      <c r="AY9" s="79" t="s">
        <v>96</v>
      </c>
      <c r="AZ9" s="85" t="s">
        <v>93</v>
      </c>
      <c r="BA9" s="88" t="s">
        <v>94</v>
      </c>
      <c r="BB9" s="91" t="s">
        <v>95</v>
      </c>
      <c r="BC9" s="79" t="s">
        <v>96</v>
      </c>
      <c r="BD9" s="85" t="s">
        <v>93</v>
      </c>
      <c r="BE9" s="88" t="s">
        <v>94</v>
      </c>
      <c r="BF9" s="91" t="s">
        <v>95</v>
      </c>
      <c r="BG9" s="79" t="s">
        <v>96</v>
      </c>
      <c r="BH9" s="85" t="s">
        <v>93</v>
      </c>
      <c r="BI9" s="88" t="s">
        <v>94</v>
      </c>
      <c r="BJ9" s="91" t="s">
        <v>95</v>
      </c>
      <c r="BK9" s="79" t="s">
        <v>96</v>
      </c>
      <c r="BL9" s="85" t="s">
        <v>93</v>
      </c>
      <c r="BM9" s="88" t="s">
        <v>94</v>
      </c>
      <c r="BN9" s="91" t="s">
        <v>95</v>
      </c>
      <c r="BO9" s="79" t="s">
        <v>96</v>
      </c>
      <c r="BP9" s="85" t="s">
        <v>93</v>
      </c>
      <c r="BQ9" s="88" t="s">
        <v>94</v>
      </c>
      <c r="BR9" s="91" t="s">
        <v>95</v>
      </c>
      <c r="BS9" s="79" t="s">
        <v>96</v>
      </c>
      <c r="BT9" s="85" t="s">
        <v>93</v>
      </c>
      <c r="BU9" s="88" t="s">
        <v>94</v>
      </c>
      <c r="BV9" s="91" t="s">
        <v>95</v>
      </c>
      <c r="BW9" s="79" t="s">
        <v>96</v>
      </c>
      <c r="BX9" s="85" t="s">
        <v>93</v>
      </c>
      <c r="BY9" s="88" t="s">
        <v>94</v>
      </c>
      <c r="BZ9" s="91" t="s">
        <v>95</v>
      </c>
      <c r="CA9" s="79" t="s">
        <v>96</v>
      </c>
      <c r="CB9" s="85" t="s">
        <v>93</v>
      </c>
      <c r="CC9" s="88" t="s">
        <v>94</v>
      </c>
      <c r="CD9" s="91" t="s">
        <v>95</v>
      </c>
      <c r="CE9" s="79" t="s">
        <v>96</v>
      </c>
      <c r="CF9" s="106"/>
      <c r="CG9" s="94"/>
      <c r="CH9" s="94"/>
      <c r="CI9" s="94"/>
      <c r="CJ9" s="94"/>
      <c r="CK9" s="94"/>
      <c r="CL9" s="94"/>
      <c r="CM9" s="94"/>
      <c r="CN9" s="94"/>
      <c r="CO9" s="104"/>
      <c r="CP9" s="106"/>
      <c r="CQ9" s="60"/>
      <c r="CR9" s="64"/>
      <c r="CS9" s="118"/>
      <c r="CT9" s="102"/>
      <c r="CU9" s="102"/>
      <c r="CV9" s="102"/>
      <c r="CW9" s="103"/>
      <c r="CX9" s="77"/>
      <c r="CY9" s="60"/>
      <c r="CZ9" s="71"/>
      <c r="DA9" s="73"/>
      <c r="DB9" s="75"/>
    </row>
    <row r="10" spans="1:106" s="54" customFormat="1" ht="22.5" customHeight="1" x14ac:dyDescent="0.15">
      <c r="A10" s="69"/>
      <c r="B10" s="102"/>
      <c r="C10" s="102"/>
      <c r="D10" s="102"/>
      <c r="E10" s="108"/>
      <c r="F10" s="112"/>
      <c r="G10" s="94"/>
      <c r="H10" s="94"/>
      <c r="I10" s="94"/>
      <c r="J10" s="94"/>
      <c r="K10" s="94"/>
      <c r="L10" s="94"/>
      <c r="M10" s="94"/>
      <c r="N10" s="104"/>
      <c r="O10" s="106"/>
      <c r="P10" s="94"/>
      <c r="Q10" s="94"/>
      <c r="R10" s="94"/>
      <c r="S10" s="94"/>
      <c r="T10" s="94"/>
      <c r="U10" s="94"/>
      <c r="V10" s="94"/>
      <c r="W10" s="94"/>
      <c r="X10" s="104"/>
      <c r="Y10" s="106"/>
      <c r="Z10" s="60"/>
      <c r="AA10" s="112"/>
      <c r="AB10" s="94"/>
      <c r="AC10" s="94"/>
      <c r="AD10" s="94"/>
      <c r="AE10" s="94"/>
      <c r="AF10" s="94"/>
      <c r="AG10" s="94"/>
      <c r="AH10" s="94"/>
      <c r="AI10" s="104"/>
      <c r="AJ10" s="106"/>
      <c r="AK10" s="94"/>
      <c r="AL10" s="94"/>
      <c r="AM10" s="94"/>
      <c r="AN10" s="94"/>
      <c r="AO10" s="94"/>
      <c r="AP10" s="94"/>
      <c r="AQ10" s="94"/>
      <c r="AR10" s="94"/>
      <c r="AS10" s="104"/>
      <c r="AT10" s="106"/>
      <c r="AU10" s="60"/>
      <c r="AV10" s="115"/>
      <c r="AW10" s="89"/>
      <c r="AX10" s="92"/>
      <c r="AY10" s="80"/>
      <c r="AZ10" s="86"/>
      <c r="BA10" s="89"/>
      <c r="BB10" s="92"/>
      <c r="BC10" s="80"/>
      <c r="BD10" s="86"/>
      <c r="BE10" s="89"/>
      <c r="BF10" s="92"/>
      <c r="BG10" s="80"/>
      <c r="BH10" s="86"/>
      <c r="BI10" s="89"/>
      <c r="BJ10" s="92"/>
      <c r="BK10" s="80"/>
      <c r="BL10" s="86"/>
      <c r="BM10" s="89"/>
      <c r="BN10" s="92"/>
      <c r="BO10" s="80"/>
      <c r="BP10" s="86"/>
      <c r="BQ10" s="89"/>
      <c r="BR10" s="92"/>
      <c r="BS10" s="80"/>
      <c r="BT10" s="86"/>
      <c r="BU10" s="89"/>
      <c r="BV10" s="92"/>
      <c r="BW10" s="80"/>
      <c r="BX10" s="86"/>
      <c r="BY10" s="89"/>
      <c r="BZ10" s="92"/>
      <c r="CA10" s="80"/>
      <c r="CB10" s="86"/>
      <c r="CC10" s="89"/>
      <c r="CD10" s="92"/>
      <c r="CE10" s="80"/>
      <c r="CF10" s="106"/>
      <c r="CG10" s="94"/>
      <c r="CH10" s="94"/>
      <c r="CI10" s="94"/>
      <c r="CJ10" s="94"/>
      <c r="CK10" s="94"/>
      <c r="CL10" s="94"/>
      <c r="CM10" s="94"/>
      <c r="CN10" s="94"/>
      <c r="CO10" s="104"/>
      <c r="CP10" s="106"/>
      <c r="CQ10" s="60"/>
      <c r="CR10" s="64"/>
      <c r="CS10" s="118"/>
      <c r="CT10" s="102"/>
      <c r="CU10" s="102"/>
      <c r="CV10" s="102"/>
      <c r="CW10" s="103"/>
      <c r="CX10" s="77"/>
      <c r="CY10" s="60"/>
      <c r="CZ10" s="71"/>
      <c r="DA10" s="73"/>
      <c r="DB10" s="75"/>
    </row>
    <row r="11" spans="1:106" s="54" customFormat="1" ht="22.5" customHeight="1" x14ac:dyDescent="0.15">
      <c r="A11" s="69"/>
      <c r="B11" s="102"/>
      <c r="C11" s="102"/>
      <c r="D11" s="102"/>
      <c r="E11" s="108"/>
      <c r="F11" s="112"/>
      <c r="G11" s="94"/>
      <c r="H11" s="94"/>
      <c r="I11" s="94"/>
      <c r="J11" s="94"/>
      <c r="K11" s="94"/>
      <c r="L11" s="94"/>
      <c r="M11" s="94"/>
      <c r="N11" s="104"/>
      <c r="O11" s="106"/>
      <c r="P11" s="94"/>
      <c r="Q11" s="94"/>
      <c r="R11" s="94"/>
      <c r="S11" s="94"/>
      <c r="T11" s="94"/>
      <c r="U11" s="94"/>
      <c r="V11" s="94"/>
      <c r="W11" s="94"/>
      <c r="X11" s="104"/>
      <c r="Y11" s="106"/>
      <c r="Z11" s="60"/>
      <c r="AA11" s="112"/>
      <c r="AB11" s="94"/>
      <c r="AC11" s="94"/>
      <c r="AD11" s="94"/>
      <c r="AE11" s="94"/>
      <c r="AF11" s="94"/>
      <c r="AG11" s="94"/>
      <c r="AH11" s="94"/>
      <c r="AI11" s="104"/>
      <c r="AJ11" s="106"/>
      <c r="AK11" s="94"/>
      <c r="AL11" s="94"/>
      <c r="AM11" s="94"/>
      <c r="AN11" s="94"/>
      <c r="AO11" s="94"/>
      <c r="AP11" s="94"/>
      <c r="AQ11" s="94"/>
      <c r="AR11" s="94"/>
      <c r="AS11" s="104"/>
      <c r="AT11" s="106"/>
      <c r="AU11" s="60"/>
      <c r="AV11" s="115"/>
      <c r="AW11" s="89"/>
      <c r="AX11" s="92"/>
      <c r="AY11" s="80"/>
      <c r="AZ11" s="86"/>
      <c r="BA11" s="89"/>
      <c r="BB11" s="92"/>
      <c r="BC11" s="80"/>
      <c r="BD11" s="86"/>
      <c r="BE11" s="89"/>
      <c r="BF11" s="92"/>
      <c r="BG11" s="80"/>
      <c r="BH11" s="86"/>
      <c r="BI11" s="89"/>
      <c r="BJ11" s="92"/>
      <c r="BK11" s="80"/>
      <c r="BL11" s="86"/>
      <c r="BM11" s="89"/>
      <c r="BN11" s="92"/>
      <c r="BO11" s="80"/>
      <c r="BP11" s="86"/>
      <c r="BQ11" s="89"/>
      <c r="BR11" s="92"/>
      <c r="BS11" s="80"/>
      <c r="BT11" s="86"/>
      <c r="BU11" s="89"/>
      <c r="BV11" s="92"/>
      <c r="BW11" s="80"/>
      <c r="BX11" s="86"/>
      <c r="BY11" s="89"/>
      <c r="BZ11" s="92"/>
      <c r="CA11" s="80"/>
      <c r="CB11" s="86"/>
      <c r="CC11" s="89"/>
      <c r="CD11" s="92"/>
      <c r="CE11" s="80"/>
      <c r="CF11" s="106"/>
      <c r="CG11" s="94"/>
      <c r="CH11" s="94"/>
      <c r="CI11" s="94"/>
      <c r="CJ11" s="94"/>
      <c r="CK11" s="94"/>
      <c r="CL11" s="94"/>
      <c r="CM11" s="94"/>
      <c r="CN11" s="94"/>
      <c r="CO11" s="104"/>
      <c r="CP11" s="106"/>
      <c r="CQ11" s="60"/>
      <c r="CR11" s="64"/>
      <c r="CS11" s="118"/>
      <c r="CT11" s="102"/>
      <c r="CU11" s="102"/>
      <c r="CV11" s="102"/>
      <c r="CW11" s="103"/>
      <c r="CX11" s="77"/>
      <c r="CY11" s="60"/>
      <c r="CZ11" s="71"/>
      <c r="DA11" s="73"/>
      <c r="DB11" s="75"/>
    </row>
    <row r="12" spans="1:106" s="54" customFormat="1" ht="22.5" customHeight="1" x14ac:dyDescent="0.15">
      <c r="A12" s="69"/>
      <c r="B12" s="102"/>
      <c r="C12" s="102"/>
      <c r="D12" s="102"/>
      <c r="E12" s="108"/>
      <c r="F12" s="112"/>
      <c r="G12" s="94"/>
      <c r="H12" s="94"/>
      <c r="I12" s="94"/>
      <c r="J12" s="94"/>
      <c r="K12" s="94"/>
      <c r="L12" s="94"/>
      <c r="M12" s="94"/>
      <c r="N12" s="104"/>
      <c r="O12" s="106"/>
      <c r="P12" s="94"/>
      <c r="Q12" s="94"/>
      <c r="R12" s="94"/>
      <c r="S12" s="94"/>
      <c r="T12" s="94"/>
      <c r="U12" s="94"/>
      <c r="V12" s="94"/>
      <c r="W12" s="94"/>
      <c r="X12" s="104"/>
      <c r="Y12" s="106"/>
      <c r="Z12" s="60"/>
      <c r="AA12" s="112"/>
      <c r="AB12" s="94"/>
      <c r="AC12" s="94"/>
      <c r="AD12" s="94"/>
      <c r="AE12" s="94"/>
      <c r="AF12" s="94"/>
      <c r="AG12" s="94"/>
      <c r="AH12" s="94"/>
      <c r="AI12" s="104"/>
      <c r="AJ12" s="106"/>
      <c r="AK12" s="94"/>
      <c r="AL12" s="94"/>
      <c r="AM12" s="94"/>
      <c r="AN12" s="94"/>
      <c r="AO12" s="94"/>
      <c r="AP12" s="94"/>
      <c r="AQ12" s="94"/>
      <c r="AR12" s="94"/>
      <c r="AS12" s="104"/>
      <c r="AT12" s="106"/>
      <c r="AU12" s="60"/>
      <c r="AV12" s="115"/>
      <c r="AW12" s="89"/>
      <c r="AX12" s="92"/>
      <c r="AY12" s="80"/>
      <c r="AZ12" s="86"/>
      <c r="BA12" s="89"/>
      <c r="BB12" s="92"/>
      <c r="BC12" s="80"/>
      <c r="BD12" s="86"/>
      <c r="BE12" s="89"/>
      <c r="BF12" s="92"/>
      <c r="BG12" s="80"/>
      <c r="BH12" s="86"/>
      <c r="BI12" s="89"/>
      <c r="BJ12" s="92"/>
      <c r="BK12" s="80"/>
      <c r="BL12" s="86"/>
      <c r="BM12" s="89"/>
      <c r="BN12" s="92"/>
      <c r="BO12" s="80"/>
      <c r="BP12" s="86"/>
      <c r="BQ12" s="89"/>
      <c r="BR12" s="92"/>
      <c r="BS12" s="80"/>
      <c r="BT12" s="86"/>
      <c r="BU12" s="89"/>
      <c r="BV12" s="92"/>
      <c r="BW12" s="80"/>
      <c r="BX12" s="86"/>
      <c r="BY12" s="89"/>
      <c r="BZ12" s="92"/>
      <c r="CA12" s="80"/>
      <c r="CB12" s="86"/>
      <c r="CC12" s="89"/>
      <c r="CD12" s="92"/>
      <c r="CE12" s="80"/>
      <c r="CF12" s="106"/>
      <c r="CG12" s="94"/>
      <c r="CH12" s="94"/>
      <c r="CI12" s="94"/>
      <c r="CJ12" s="94"/>
      <c r="CK12" s="94"/>
      <c r="CL12" s="94"/>
      <c r="CM12" s="94"/>
      <c r="CN12" s="94"/>
      <c r="CO12" s="104"/>
      <c r="CP12" s="106"/>
      <c r="CQ12" s="60"/>
      <c r="CR12" s="64"/>
      <c r="CS12" s="118"/>
      <c r="CT12" s="102"/>
      <c r="CU12" s="102"/>
      <c r="CV12" s="102"/>
      <c r="CW12" s="103"/>
      <c r="CX12" s="77"/>
      <c r="CY12" s="60"/>
      <c r="CZ12" s="71"/>
      <c r="DA12" s="73"/>
      <c r="DB12" s="75"/>
    </row>
    <row r="13" spans="1:106" s="54" customFormat="1" ht="22.5" customHeight="1" x14ac:dyDescent="0.15">
      <c r="A13" s="69"/>
      <c r="B13" s="102"/>
      <c r="C13" s="102"/>
      <c r="D13" s="102"/>
      <c r="E13" s="108"/>
      <c r="F13" s="112"/>
      <c r="G13" s="94"/>
      <c r="H13" s="94"/>
      <c r="I13" s="94"/>
      <c r="J13" s="94"/>
      <c r="K13" s="94"/>
      <c r="L13" s="94"/>
      <c r="M13" s="94"/>
      <c r="N13" s="104"/>
      <c r="O13" s="106"/>
      <c r="P13" s="94"/>
      <c r="Q13" s="94"/>
      <c r="R13" s="94"/>
      <c r="S13" s="94"/>
      <c r="T13" s="94"/>
      <c r="U13" s="94"/>
      <c r="V13" s="94"/>
      <c r="W13" s="94"/>
      <c r="X13" s="104"/>
      <c r="Y13" s="106"/>
      <c r="Z13" s="60"/>
      <c r="AA13" s="112"/>
      <c r="AB13" s="94"/>
      <c r="AC13" s="94"/>
      <c r="AD13" s="94"/>
      <c r="AE13" s="94"/>
      <c r="AF13" s="94"/>
      <c r="AG13" s="94"/>
      <c r="AH13" s="94"/>
      <c r="AI13" s="104"/>
      <c r="AJ13" s="106"/>
      <c r="AK13" s="94"/>
      <c r="AL13" s="94"/>
      <c r="AM13" s="94"/>
      <c r="AN13" s="94"/>
      <c r="AO13" s="94"/>
      <c r="AP13" s="94"/>
      <c r="AQ13" s="94"/>
      <c r="AR13" s="94"/>
      <c r="AS13" s="104"/>
      <c r="AT13" s="106"/>
      <c r="AU13" s="60"/>
      <c r="AV13" s="115"/>
      <c r="AW13" s="89"/>
      <c r="AX13" s="92"/>
      <c r="AY13" s="80"/>
      <c r="AZ13" s="86"/>
      <c r="BA13" s="89"/>
      <c r="BB13" s="92"/>
      <c r="BC13" s="80"/>
      <c r="BD13" s="86"/>
      <c r="BE13" s="89"/>
      <c r="BF13" s="92"/>
      <c r="BG13" s="80"/>
      <c r="BH13" s="86"/>
      <c r="BI13" s="89"/>
      <c r="BJ13" s="92"/>
      <c r="BK13" s="80"/>
      <c r="BL13" s="86"/>
      <c r="BM13" s="89"/>
      <c r="BN13" s="92"/>
      <c r="BO13" s="80"/>
      <c r="BP13" s="86"/>
      <c r="BQ13" s="89"/>
      <c r="BR13" s="92"/>
      <c r="BS13" s="80"/>
      <c r="BT13" s="86"/>
      <c r="BU13" s="89"/>
      <c r="BV13" s="92"/>
      <c r="BW13" s="80"/>
      <c r="BX13" s="86"/>
      <c r="BY13" s="89"/>
      <c r="BZ13" s="92"/>
      <c r="CA13" s="80"/>
      <c r="CB13" s="86"/>
      <c r="CC13" s="89"/>
      <c r="CD13" s="92"/>
      <c r="CE13" s="80"/>
      <c r="CF13" s="106"/>
      <c r="CG13" s="94"/>
      <c r="CH13" s="94"/>
      <c r="CI13" s="94"/>
      <c r="CJ13" s="94"/>
      <c r="CK13" s="94"/>
      <c r="CL13" s="94"/>
      <c r="CM13" s="94"/>
      <c r="CN13" s="94"/>
      <c r="CO13" s="104"/>
      <c r="CP13" s="106"/>
      <c r="CQ13" s="60"/>
      <c r="CR13" s="64"/>
      <c r="CS13" s="118"/>
      <c r="CT13" s="102"/>
      <c r="CU13" s="102"/>
      <c r="CV13" s="102"/>
      <c r="CW13" s="103"/>
      <c r="CX13" s="77"/>
      <c r="CY13" s="60"/>
      <c r="CZ13" s="71"/>
      <c r="DA13" s="73"/>
      <c r="DB13" s="75"/>
    </row>
    <row r="14" spans="1:106" s="54" customFormat="1" ht="22.5" customHeight="1" thickBot="1" x14ac:dyDescent="0.2">
      <c r="A14" s="111"/>
      <c r="B14" s="110"/>
      <c r="C14" s="110"/>
      <c r="D14" s="110"/>
      <c r="E14" s="109"/>
      <c r="F14" s="113"/>
      <c r="G14" s="95"/>
      <c r="H14" s="95"/>
      <c r="I14" s="95"/>
      <c r="J14" s="95"/>
      <c r="K14" s="95"/>
      <c r="L14" s="95"/>
      <c r="M14" s="95"/>
      <c r="N14" s="105"/>
      <c r="O14" s="107"/>
      <c r="P14" s="95"/>
      <c r="Q14" s="95"/>
      <c r="R14" s="95"/>
      <c r="S14" s="95"/>
      <c r="T14" s="95"/>
      <c r="U14" s="95"/>
      <c r="V14" s="95"/>
      <c r="W14" s="95"/>
      <c r="X14" s="105"/>
      <c r="Y14" s="107"/>
      <c r="Z14" s="61"/>
      <c r="AA14" s="113"/>
      <c r="AB14" s="95"/>
      <c r="AC14" s="95"/>
      <c r="AD14" s="95"/>
      <c r="AE14" s="95"/>
      <c r="AF14" s="95"/>
      <c r="AG14" s="95"/>
      <c r="AH14" s="95"/>
      <c r="AI14" s="105"/>
      <c r="AJ14" s="107"/>
      <c r="AK14" s="95"/>
      <c r="AL14" s="95"/>
      <c r="AM14" s="95"/>
      <c r="AN14" s="95"/>
      <c r="AO14" s="95"/>
      <c r="AP14" s="95"/>
      <c r="AQ14" s="95"/>
      <c r="AR14" s="95"/>
      <c r="AS14" s="105"/>
      <c r="AT14" s="107"/>
      <c r="AU14" s="61"/>
      <c r="AV14" s="116"/>
      <c r="AW14" s="90"/>
      <c r="AX14" s="93"/>
      <c r="AY14" s="81"/>
      <c r="AZ14" s="87"/>
      <c r="BA14" s="90"/>
      <c r="BB14" s="93"/>
      <c r="BC14" s="81"/>
      <c r="BD14" s="87"/>
      <c r="BE14" s="90"/>
      <c r="BF14" s="93"/>
      <c r="BG14" s="81"/>
      <c r="BH14" s="87"/>
      <c r="BI14" s="90"/>
      <c r="BJ14" s="93"/>
      <c r="BK14" s="81"/>
      <c r="BL14" s="87"/>
      <c r="BM14" s="90"/>
      <c r="BN14" s="93"/>
      <c r="BO14" s="81"/>
      <c r="BP14" s="87"/>
      <c r="BQ14" s="90"/>
      <c r="BR14" s="93"/>
      <c r="BS14" s="81"/>
      <c r="BT14" s="87"/>
      <c r="BU14" s="90"/>
      <c r="BV14" s="93"/>
      <c r="BW14" s="81"/>
      <c r="BX14" s="87"/>
      <c r="BY14" s="90"/>
      <c r="BZ14" s="93"/>
      <c r="CA14" s="81"/>
      <c r="CB14" s="87"/>
      <c r="CC14" s="90"/>
      <c r="CD14" s="93"/>
      <c r="CE14" s="81"/>
      <c r="CF14" s="107"/>
      <c r="CG14" s="95"/>
      <c r="CH14" s="95"/>
      <c r="CI14" s="95"/>
      <c r="CJ14" s="95"/>
      <c r="CK14" s="95"/>
      <c r="CL14" s="95"/>
      <c r="CM14" s="95"/>
      <c r="CN14" s="95"/>
      <c r="CO14" s="105"/>
      <c r="CP14" s="107"/>
      <c r="CQ14" s="61"/>
      <c r="CR14" s="65"/>
      <c r="CS14" s="119"/>
      <c r="CT14" s="110"/>
      <c r="CU14" s="110"/>
      <c r="CV14" s="110"/>
      <c r="CW14" s="123"/>
      <c r="CX14" s="78"/>
      <c r="CY14" s="61"/>
      <c r="CZ14" s="72"/>
      <c r="DA14" s="74"/>
      <c r="DB14" s="76"/>
    </row>
    <row r="15" spans="1:106" ht="22.5" customHeight="1" thickTop="1" x14ac:dyDescent="0.15">
      <c r="A15" s="55">
        <v>1</v>
      </c>
      <c r="B15" s="17"/>
      <c r="C15" s="17"/>
      <c r="D15" s="18"/>
      <c r="E15" s="19"/>
      <c r="F15" s="20"/>
      <c r="G15" s="21"/>
      <c r="H15" s="21"/>
      <c r="I15" s="21"/>
      <c r="J15" s="21"/>
      <c r="K15" s="21"/>
      <c r="L15" s="21"/>
      <c r="M15" s="21"/>
      <c r="N15" s="22"/>
      <c r="O15" s="23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24"/>
      <c r="AA15" s="20"/>
      <c r="AB15" s="21"/>
      <c r="AC15" s="21"/>
      <c r="AD15" s="21"/>
      <c r="AE15" s="21"/>
      <c r="AF15" s="21"/>
      <c r="AG15" s="21"/>
      <c r="AH15" s="21"/>
      <c r="AI15" s="22"/>
      <c r="AJ15" s="23"/>
      <c r="AK15" s="21"/>
      <c r="AL15" s="21"/>
      <c r="AM15" s="21"/>
      <c r="AN15" s="21"/>
      <c r="AO15" s="21"/>
      <c r="AP15" s="21"/>
      <c r="AQ15" s="21"/>
      <c r="AR15" s="21"/>
      <c r="AS15" s="22"/>
      <c r="AT15" s="23"/>
      <c r="AU15" s="24"/>
      <c r="AV15" s="20"/>
      <c r="AW15" s="21"/>
      <c r="AX15" s="25"/>
      <c r="AY15" s="18"/>
      <c r="AZ15" s="23"/>
      <c r="BA15" s="21"/>
      <c r="BB15" s="25"/>
      <c r="BC15" s="18"/>
      <c r="BD15" s="23"/>
      <c r="BE15" s="21"/>
      <c r="BF15" s="25"/>
      <c r="BG15" s="18"/>
      <c r="BH15" s="23"/>
      <c r="BI15" s="21"/>
      <c r="BJ15" s="25"/>
      <c r="BK15" s="18"/>
      <c r="BL15" s="23"/>
      <c r="BM15" s="21"/>
      <c r="BN15" s="25"/>
      <c r="BO15" s="18"/>
      <c r="BP15" s="23"/>
      <c r="BQ15" s="21"/>
      <c r="BR15" s="25"/>
      <c r="BS15" s="18"/>
      <c r="BT15" s="23"/>
      <c r="BU15" s="21"/>
      <c r="BV15" s="25"/>
      <c r="BW15" s="18"/>
      <c r="BX15" s="23"/>
      <c r="BY15" s="21"/>
      <c r="BZ15" s="25"/>
      <c r="CA15" s="18"/>
      <c r="CB15" s="23"/>
      <c r="CC15" s="21"/>
      <c r="CD15" s="25"/>
      <c r="CE15" s="18"/>
      <c r="CF15" s="23"/>
      <c r="CG15" s="21"/>
      <c r="CH15" s="21"/>
      <c r="CI15" s="21"/>
      <c r="CJ15" s="21"/>
      <c r="CK15" s="21"/>
      <c r="CL15" s="21"/>
      <c r="CM15" s="21"/>
      <c r="CN15" s="21"/>
      <c r="CO15" s="22"/>
      <c r="CP15" s="23"/>
      <c r="CQ15" s="24"/>
      <c r="CR15" s="38"/>
      <c r="CS15" s="36"/>
      <c r="CT15" s="34"/>
      <c r="CU15" s="34"/>
      <c r="CV15" s="34"/>
      <c r="CW15" s="37"/>
      <c r="CX15" s="42">
        <v>46112</v>
      </c>
      <c r="CY15" s="43" t="s">
        <v>62</v>
      </c>
      <c r="CZ15" s="58" t="s">
        <v>100</v>
      </c>
      <c r="DA15" s="46" t="s">
        <v>105</v>
      </c>
      <c r="DB15" s="47" t="s">
        <v>65</v>
      </c>
    </row>
    <row r="16" spans="1:106" ht="22.5" customHeight="1" x14ac:dyDescent="0.15">
      <c r="A16" s="50">
        <v>2</v>
      </c>
      <c r="B16" s="26"/>
      <c r="C16" s="26"/>
      <c r="D16" s="16"/>
      <c r="E16" s="27"/>
      <c r="F16" s="28"/>
      <c r="G16" s="29"/>
      <c r="H16" s="29"/>
      <c r="I16" s="29"/>
      <c r="J16" s="29"/>
      <c r="K16" s="29"/>
      <c r="L16" s="29"/>
      <c r="M16" s="29"/>
      <c r="N16" s="30"/>
      <c r="O16" s="31"/>
      <c r="P16" s="29"/>
      <c r="Q16" s="29"/>
      <c r="R16" s="29"/>
      <c r="S16" s="29"/>
      <c r="T16" s="29"/>
      <c r="U16" s="29"/>
      <c r="V16" s="29"/>
      <c r="W16" s="29"/>
      <c r="X16" s="30"/>
      <c r="Y16" s="31"/>
      <c r="Z16" s="32"/>
      <c r="AA16" s="28"/>
      <c r="AB16" s="29"/>
      <c r="AC16" s="29"/>
      <c r="AD16" s="29"/>
      <c r="AE16" s="29"/>
      <c r="AF16" s="29"/>
      <c r="AG16" s="29"/>
      <c r="AH16" s="29"/>
      <c r="AI16" s="30"/>
      <c r="AJ16" s="31"/>
      <c r="AK16" s="29"/>
      <c r="AL16" s="29"/>
      <c r="AM16" s="29"/>
      <c r="AN16" s="29"/>
      <c r="AO16" s="29"/>
      <c r="AP16" s="29"/>
      <c r="AQ16" s="29"/>
      <c r="AR16" s="29"/>
      <c r="AS16" s="30"/>
      <c r="AT16" s="31"/>
      <c r="AU16" s="32"/>
      <c r="AV16" s="28"/>
      <c r="AW16" s="29"/>
      <c r="AX16" s="33"/>
      <c r="AY16" s="16"/>
      <c r="AZ16" s="31"/>
      <c r="BA16" s="29"/>
      <c r="BB16" s="33"/>
      <c r="BC16" s="16"/>
      <c r="BD16" s="31"/>
      <c r="BE16" s="29"/>
      <c r="BF16" s="33"/>
      <c r="BG16" s="16"/>
      <c r="BH16" s="31"/>
      <c r="BI16" s="29"/>
      <c r="BJ16" s="33"/>
      <c r="BK16" s="16"/>
      <c r="BL16" s="31"/>
      <c r="BM16" s="29"/>
      <c r="BN16" s="33"/>
      <c r="BO16" s="16"/>
      <c r="BP16" s="31"/>
      <c r="BQ16" s="29"/>
      <c r="BR16" s="33"/>
      <c r="BS16" s="16"/>
      <c r="BT16" s="31"/>
      <c r="BU16" s="29"/>
      <c r="BV16" s="33"/>
      <c r="BW16" s="16"/>
      <c r="BX16" s="31"/>
      <c r="BY16" s="29"/>
      <c r="BZ16" s="33"/>
      <c r="CA16" s="16"/>
      <c r="CB16" s="31"/>
      <c r="CC16" s="29"/>
      <c r="CD16" s="33"/>
      <c r="CE16" s="16"/>
      <c r="CF16" s="31"/>
      <c r="CG16" s="29"/>
      <c r="CH16" s="29"/>
      <c r="CI16" s="29"/>
      <c r="CJ16" s="29"/>
      <c r="CK16" s="29"/>
      <c r="CL16" s="29"/>
      <c r="CM16" s="29"/>
      <c r="CN16" s="29"/>
      <c r="CO16" s="30"/>
      <c r="CP16" s="31"/>
      <c r="CQ16" s="32"/>
      <c r="CR16" s="41"/>
      <c r="CS16" s="39"/>
      <c r="CT16" s="35"/>
      <c r="CU16" s="35"/>
      <c r="CV16" s="35"/>
      <c r="CW16" s="40"/>
      <c r="CX16" s="44">
        <v>46112</v>
      </c>
      <c r="CY16" s="45" t="s">
        <v>62</v>
      </c>
      <c r="CZ16" s="59" t="s">
        <v>100</v>
      </c>
      <c r="DA16" s="48" t="s">
        <v>104</v>
      </c>
      <c r="DB16" s="49" t="s">
        <v>65</v>
      </c>
    </row>
    <row r="17" spans="1:106" ht="22.5" customHeight="1" x14ac:dyDescent="0.15">
      <c r="A17" s="50">
        <v>3</v>
      </c>
      <c r="B17" s="26"/>
      <c r="C17" s="26"/>
      <c r="D17" s="16"/>
      <c r="E17" s="27"/>
      <c r="F17" s="28"/>
      <c r="G17" s="29"/>
      <c r="H17" s="29"/>
      <c r="I17" s="29"/>
      <c r="J17" s="29"/>
      <c r="K17" s="29"/>
      <c r="L17" s="29"/>
      <c r="M17" s="29"/>
      <c r="N17" s="30"/>
      <c r="O17" s="31"/>
      <c r="P17" s="29"/>
      <c r="Q17" s="29"/>
      <c r="R17" s="29"/>
      <c r="S17" s="29"/>
      <c r="T17" s="29"/>
      <c r="U17" s="29"/>
      <c r="V17" s="29"/>
      <c r="W17" s="29"/>
      <c r="X17" s="30"/>
      <c r="Y17" s="31"/>
      <c r="Z17" s="32"/>
      <c r="AA17" s="28"/>
      <c r="AB17" s="29"/>
      <c r="AC17" s="29"/>
      <c r="AD17" s="29"/>
      <c r="AE17" s="29"/>
      <c r="AF17" s="29"/>
      <c r="AG17" s="29"/>
      <c r="AH17" s="29"/>
      <c r="AI17" s="30"/>
      <c r="AJ17" s="31"/>
      <c r="AK17" s="29"/>
      <c r="AL17" s="29"/>
      <c r="AM17" s="29"/>
      <c r="AN17" s="29"/>
      <c r="AO17" s="29"/>
      <c r="AP17" s="29"/>
      <c r="AQ17" s="29"/>
      <c r="AR17" s="29"/>
      <c r="AS17" s="30"/>
      <c r="AT17" s="31"/>
      <c r="AU17" s="32"/>
      <c r="AV17" s="28"/>
      <c r="AW17" s="29"/>
      <c r="AX17" s="33"/>
      <c r="AY17" s="16"/>
      <c r="AZ17" s="31"/>
      <c r="BA17" s="29"/>
      <c r="BB17" s="33"/>
      <c r="BC17" s="16"/>
      <c r="BD17" s="31"/>
      <c r="BE17" s="29"/>
      <c r="BF17" s="33"/>
      <c r="BG17" s="16"/>
      <c r="BH17" s="31"/>
      <c r="BI17" s="29"/>
      <c r="BJ17" s="33"/>
      <c r="BK17" s="16"/>
      <c r="BL17" s="31"/>
      <c r="BM17" s="29"/>
      <c r="BN17" s="33"/>
      <c r="BO17" s="16"/>
      <c r="BP17" s="31"/>
      <c r="BQ17" s="29"/>
      <c r="BR17" s="33"/>
      <c r="BS17" s="16"/>
      <c r="BT17" s="31"/>
      <c r="BU17" s="29"/>
      <c r="BV17" s="33"/>
      <c r="BW17" s="16"/>
      <c r="BX17" s="31"/>
      <c r="BY17" s="29"/>
      <c r="BZ17" s="33"/>
      <c r="CA17" s="16"/>
      <c r="CB17" s="31"/>
      <c r="CC17" s="29"/>
      <c r="CD17" s="33"/>
      <c r="CE17" s="16"/>
      <c r="CF17" s="31"/>
      <c r="CG17" s="29"/>
      <c r="CH17" s="29"/>
      <c r="CI17" s="29"/>
      <c r="CJ17" s="29"/>
      <c r="CK17" s="29"/>
      <c r="CL17" s="29"/>
      <c r="CM17" s="29"/>
      <c r="CN17" s="29"/>
      <c r="CO17" s="30"/>
      <c r="CP17" s="31"/>
      <c r="CQ17" s="32"/>
      <c r="CR17" s="41"/>
      <c r="CS17" s="39"/>
      <c r="CT17" s="35"/>
      <c r="CU17" s="35"/>
      <c r="CV17" s="35"/>
      <c r="CW17" s="40"/>
      <c r="CX17" s="44">
        <v>46112</v>
      </c>
      <c r="CY17" s="45" t="s">
        <v>62</v>
      </c>
      <c r="CZ17" s="59" t="s">
        <v>100</v>
      </c>
      <c r="DA17" s="48" t="s">
        <v>104</v>
      </c>
      <c r="DB17" s="49" t="s">
        <v>65</v>
      </c>
    </row>
    <row r="18" spans="1:106" ht="22.5" customHeight="1" x14ac:dyDescent="0.15">
      <c r="A18" s="50">
        <v>4</v>
      </c>
      <c r="B18" s="26"/>
      <c r="C18" s="26"/>
      <c r="D18" s="16"/>
      <c r="E18" s="27"/>
      <c r="F18" s="28"/>
      <c r="G18" s="29"/>
      <c r="H18" s="29"/>
      <c r="I18" s="29"/>
      <c r="J18" s="29"/>
      <c r="K18" s="29"/>
      <c r="L18" s="29"/>
      <c r="M18" s="29"/>
      <c r="N18" s="30"/>
      <c r="O18" s="31"/>
      <c r="P18" s="29"/>
      <c r="Q18" s="29"/>
      <c r="R18" s="29"/>
      <c r="S18" s="29"/>
      <c r="T18" s="29"/>
      <c r="U18" s="29"/>
      <c r="V18" s="29"/>
      <c r="W18" s="29"/>
      <c r="X18" s="30"/>
      <c r="Y18" s="31"/>
      <c r="Z18" s="32"/>
      <c r="AA18" s="28"/>
      <c r="AB18" s="29"/>
      <c r="AC18" s="29"/>
      <c r="AD18" s="29"/>
      <c r="AE18" s="29"/>
      <c r="AF18" s="29"/>
      <c r="AG18" s="29"/>
      <c r="AH18" s="29"/>
      <c r="AI18" s="30"/>
      <c r="AJ18" s="31"/>
      <c r="AK18" s="29"/>
      <c r="AL18" s="29"/>
      <c r="AM18" s="29"/>
      <c r="AN18" s="29"/>
      <c r="AO18" s="29"/>
      <c r="AP18" s="29"/>
      <c r="AQ18" s="29"/>
      <c r="AR18" s="29"/>
      <c r="AS18" s="30"/>
      <c r="AT18" s="31"/>
      <c r="AU18" s="32"/>
      <c r="AV18" s="28"/>
      <c r="AW18" s="29"/>
      <c r="AX18" s="33"/>
      <c r="AY18" s="16"/>
      <c r="AZ18" s="31"/>
      <c r="BA18" s="29"/>
      <c r="BB18" s="33"/>
      <c r="BC18" s="16"/>
      <c r="BD18" s="31"/>
      <c r="BE18" s="29"/>
      <c r="BF18" s="33"/>
      <c r="BG18" s="16"/>
      <c r="BH18" s="31"/>
      <c r="BI18" s="29"/>
      <c r="BJ18" s="33"/>
      <c r="BK18" s="16"/>
      <c r="BL18" s="31"/>
      <c r="BM18" s="29"/>
      <c r="BN18" s="33"/>
      <c r="BO18" s="16"/>
      <c r="BP18" s="31"/>
      <c r="BQ18" s="29"/>
      <c r="BR18" s="33"/>
      <c r="BS18" s="16"/>
      <c r="BT18" s="31"/>
      <c r="BU18" s="29"/>
      <c r="BV18" s="33"/>
      <c r="BW18" s="16"/>
      <c r="BX18" s="31"/>
      <c r="BY18" s="29"/>
      <c r="BZ18" s="33"/>
      <c r="CA18" s="16"/>
      <c r="CB18" s="31"/>
      <c r="CC18" s="29"/>
      <c r="CD18" s="33"/>
      <c r="CE18" s="16"/>
      <c r="CF18" s="31"/>
      <c r="CG18" s="29"/>
      <c r="CH18" s="29"/>
      <c r="CI18" s="29"/>
      <c r="CJ18" s="29"/>
      <c r="CK18" s="29"/>
      <c r="CL18" s="29"/>
      <c r="CM18" s="29"/>
      <c r="CN18" s="29"/>
      <c r="CO18" s="30"/>
      <c r="CP18" s="31"/>
      <c r="CQ18" s="32"/>
      <c r="CR18" s="41"/>
      <c r="CS18" s="39"/>
      <c r="CT18" s="35"/>
      <c r="CU18" s="35"/>
      <c r="CV18" s="35"/>
      <c r="CW18" s="40"/>
      <c r="CX18" s="44">
        <v>46112</v>
      </c>
      <c r="CY18" s="45" t="s">
        <v>62</v>
      </c>
      <c r="CZ18" s="59" t="s">
        <v>100</v>
      </c>
      <c r="DA18" s="48" t="s">
        <v>104</v>
      </c>
      <c r="DB18" s="49" t="s">
        <v>65</v>
      </c>
    </row>
    <row r="19" spans="1:106" ht="22.5" customHeight="1" x14ac:dyDescent="0.15">
      <c r="A19" s="50">
        <v>5</v>
      </c>
      <c r="B19" s="26"/>
      <c r="C19" s="26"/>
      <c r="D19" s="16"/>
      <c r="E19" s="27"/>
      <c r="F19" s="28"/>
      <c r="G19" s="29"/>
      <c r="H19" s="29"/>
      <c r="I19" s="29"/>
      <c r="J19" s="29"/>
      <c r="K19" s="29"/>
      <c r="L19" s="29"/>
      <c r="M19" s="29"/>
      <c r="N19" s="30"/>
      <c r="O19" s="31"/>
      <c r="P19" s="29"/>
      <c r="Q19" s="29"/>
      <c r="R19" s="29"/>
      <c r="S19" s="29"/>
      <c r="T19" s="29"/>
      <c r="U19" s="29"/>
      <c r="V19" s="29"/>
      <c r="W19" s="29"/>
      <c r="X19" s="30"/>
      <c r="Y19" s="31"/>
      <c r="Z19" s="32"/>
      <c r="AA19" s="28"/>
      <c r="AB19" s="29"/>
      <c r="AC19" s="29"/>
      <c r="AD19" s="29"/>
      <c r="AE19" s="29"/>
      <c r="AF19" s="29"/>
      <c r="AG19" s="29"/>
      <c r="AH19" s="29"/>
      <c r="AI19" s="30"/>
      <c r="AJ19" s="31"/>
      <c r="AK19" s="29"/>
      <c r="AL19" s="29"/>
      <c r="AM19" s="29"/>
      <c r="AN19" s="29"/>
      <c r="AO19" s="29"/>
      <c r="AP19" s="29"/>
      <c r="AQ19" s="29"/>
      <c r="AR19" s="29"/>
      <c r="AS19" s="30"/>
      <c r="AT19" s="31"/>
      <c r="AU19" s="32"/>
      <c r="AV19" s="28"/>
      <c r="AW19" s="29"/>
      <c r="AX19" s="33"/>
      <c r="AY19" s="16"/>
      <c r="AZ19" s="31"/>
      <c r="BA19" s="29"/>
      <c r="BB19" s="33"/>
      <c r="BC19" s="16"/>
      <c r="BD19" s="31"/>
      <c r="BE19" s="29"/>
      <c r="BF19" s="33"/>
      <c r="BG19" s="16"/>
      <c r="BH19" s="31"/>
      <c r="BI19" s="29"/>
      <c r="BJ19" s="33"/>
      <c r="BK19" s="16"/>
      <c r="BL19" s="31"/>
      <c r="BM19" s="29"/>
      <c r="BN19" s="33"/>
      <c r="BO19" s="16"/>
      <c r="BP19" s="31"/>
      <c r="BQ19" s="29"/>
      <c r="BR19" s="33"/>
      <c r="BS19" s="16"/>
      <c r="BT19" s="31"/>
      <c r="BU19" s="29"/>
      <c r="BV19" s="33"/>
      <c r="BW19" s="16"/>
      <c r="BX19" s="31"/>
      <c r="BY19" s="29"/>
      <c r="BZ19" s="33"/>
      <c r="CA19" s="16"/>
      <c r="CB19" s="31"/>
      <c r="CC19" s="29"/>
      <c r="CD19" s="33"/>
      <c r="CE19" s="16"/>
      <c r="CF19" s="31"/>
      <c r="CG19" s="29"/>
      <c r="CH19" s="29"/>
      <c r="CI19" s="29"/>
      <c r="CJ19" s="29"/>
      <c r="CK19" s="29"/>
      <c r="CL19" s="29"/>
      <c r="CM19" s="29"/>
      <c r="CN19" s="29"/>
      <c r="CO19" s="30"/>
      <c r="CP19" s="31"/>
      <c r="CQ19" s="32"/>
      <c r="CR19" s="41"/>
      <c r="CS19" s="39"/>
      <c r="CT19" s="35"/>
      <c r="CU19" s="35"/>
      <c r="CV19" s="35"/>
      <c r="CW19" s="40"/>
      <c r="CX19" s="44">
        <v>46112</v>
      </c>
      <c r="CY19" s="45" t="s">
        <v>62</v>
      </c>
      <c r="CZ19" s="59" t="s">
        <v>100</v>
      </c>
      <c r="DA19" s="48" t="s">
        <v>104</v>
      </c>
      <c r="DB19" s="49" t="s">
        <v>65</v>
      </c>
    </row>
    <row r="20" spans="1:106" ht="22.5" customHeight="1" x14ac:dyDescent="0.15">
      <c r="A20" s="50">
        <v>6</v>
      </c>
      <c r="B20" s="26"/>
      <c r="C20" s="26"/>
      <c r="D20" s="16"/>
      <c r="E20" s="27"/>
      <c r="F20" s="28"/>
      <c r="G20" s="29"/>
      <c r="H20" s="29"/>
      <c r="I20" s="29"/>
      <c r="J20" s="29"/>
      <c r="K20" s="29"/>
      <c r="L20" s="29"/>
      <c r="M20" s="29"/>
      <c r="N20" s="30"/>
      <c r="O20" s="31"/>
      <c r="P20" s="29"/>
      <c r="Q20" s="29"/>
      <c r="R20" s="29"/>
      <c r="S20" s="29"/>
      <c r="T20" s="29"/>
      <c r="U20" s="29"/>
      <c r="V20" s="29"/>
      <c r="W20" s="29"/>
      <c r="X20" s="30"/>
      <c r="Y20" s="31"/>
      <c r="Z20" s="32"/>
      <c r="AA20" s="28"/>
      <c r="AB20" s="29"/>
      <c r="AC20" s="29"/>
      <c r="AD20" s="29"/>
      <c r="AE20" s="29"/>
      <c r="AF20" s="29"/>
      <c r="AG20" s="29"/>
      <c r="AH20" s="29"/>
      <c r="AI20" s="30"/>
      <c r="AJ20" s="31"/>
      <c r="AK20" s="29"/>
      <c r="AL20" s="29"/>
      <c r="AM20" s="29"/>
      <c r="AN20" s="29"/>
      <c r="AO20" s="29"/>
      <c r="AP20" s="29"/>
      <c r="AQ20" s="29"/>
      <c r="AR20" s="29"/>
      <c r="AS20" s="30"/>
      <c r="AT20" s="31"/>
      <c r="AU20" s="32"/>
      <c r="AV20" s="28"/>
      <c r="AW20" s="29"/>
      <c r="AX20" s="33"/>
      <c r="AY20" s="16"/>
      <c r="AZ20" s="31"/>
      <c r="BA20" s="29"/>
      <c r="BB20" s="33"/>
      <c r="BC20" s="16"/>
      <c r="BD20" s="31"/>
      <c r="BE20" s="29"/>
      <c r="BF20" s="33"/>
      <c r="BG20" s="16"/>
      <c r="BH20" s="31"/>
      <c r="BI20" s="29"/>
      <c r="BJ20" s="33"/>
      <c r="BK20" s="16"/>
      <c r="BL20" s="31"/>
      <c r="BM20" s="29"/>
      <c r="BN20" s="33"/>
      <c r="BO20" s="16"/>
      <c r="BP20" s="31"/>
      <c r="BQ20" s="29"/>
      <c r="BR20" s="33"/>
      <c r="BS20" s="16"/>
      <c r="BT20" s="31"/>
      <c r="BU20" s="29"/>
      <c r="BV20" s="33"/>
      <c r="BW20" s="16"/>
      <c r="BX20" s="31"/>
      <c r="BY20" s="29"/>
      <c r="BZ20" s="33"/>
      <c r="CA20" s="16"/>
      <c r="CB20" s="31"/>
      <c r="CC20" s="29"/>
      <c r="CD20" s="33"/>
      <c r="CE20" s="16"/>
      <c r="CF20" s="31"/>
      <c r="CG20" s="29"/>
      <c r="CH20" s="29"/>
      <c r="CI20" s="29"/>
      <c r="CJ20" s="29"/>
      <c r="CK20" s="29"/>
      <c r="CL20" s="29"/>
      <c r="CM20" s="29"/>
      <c r="CN20" s="29"/>
      <c r="CO20" s="30"/>
      <c r="CP20" s="31"/>
      <c r="CQ20" s="32"/>
      <c r="CR20" s="41"/>
      <c r="CS20" s="39"/>
      <c r="CT20" s="35"/>
      <c r="CU20" s="35"/>
      <c r="CV20" s="35"/>
      <c r="CW20" s="40"/>
      <c r="CX20" s="44">
        <v>46112</v>
      </c>
      <c r="CY20" s="45" t="s">
        <v>62</v>
      </c>
      <c r="CZ20" s="59" t="s">
        <v>100</v>
      </c>
      <c r="DA20" s="48" t="s">
        <v>104</v>
      </c>
      <c r="DB20" s="49" t="s">
        <v>65</v>
      </c>
    </row>
    <row r="21" spans="1:106" ht="22.5" customHeight="1" x14ac:dyDescent="0.15">
      <c r="A21" s="50">
        <v>7</v>
      </c>
      <c r="B21" s="26"/>
      <c r="C21" s="26"/>
      <c r="D21" s="16"/>
      <c r="E21" s="27"/>
      <c r="F21" s="28"/>
      <c r="G21" s="29"/>
      <c r="H21" s="29"/>
      <c r="I21" s="29"/>
      <c r="J21" s="29"/>
      <c r="K21" s="29"/>
      <c r="L21" s="29"/>
      <c r="M21" s="29"/>
      <c r="N21" s="30"/>
      <c r="O21" s="31"/>
      <c r="P21" s="29"/>
      <c r="Q21" s="29"/>
      <c r="R21" s="29"/>
      <c r="S21" s="29"/>
      <c r="T21" s="29"/>
      <c r="U21" s="29"/>
      <c r="V21" s="29"/>
      <c r="W21" s="29"/>
      <c r="X21" s="30"/>
      <c r="Y21" s="31"/>
      <c r="Z21" s="32"/>
      <c r="AA21" s="28"/>
      <c r="AB21" s="29"/>
      <c r="AC21" s="29"/>
      <c r="AD21" s="29"/>
      <c r="AE21" s="29"/>
      <c r="AF21" s="29"/>
      <c r="AG21" s="29"/>
      <c r="AH21" s="29"/>
      <c r="AI21" s="30"/>
      <c r="AJ21" s="31"/>
      <c r="AK21" s="29"/>
      <c r="AL21" s="29"/>
      <c r="AM21" s="29"/>
      <c r="AN21" s="29"/>
      <c r="AO21" s="29"/>
      <c r="AP21" s="29"/>
      <c r="AQ21" s="29"/>
      <c r="AR21" s="29"/>
      <c r="AS21" s="30"/>
      <c r="AT21" s="31"/>
      <c r="AU21" s="32"/>
      <c r="AV21" s="28"/>
      <c r="AW21" s="29"/>
      <c r="AX21" s="33"/>
      <c r="AY21" s="16"/>
      <c r="AZ21" s="31"/>
      <c r="BA21" s="29"/>
      <c r="BB21" s="33"/>
      <c r="BC21" s="16"/>
      <c r="BD21" s="31"/>
      <c r="BE21" s="29"/>
      <c r="BF21" s="33"/>
      <c r="BG21" s="16"/>
      <c r="BH21" s="31"/>
      <c r="BI21" s="29"/>
      <c r="BJ21" s="33"/>
      <c r="BK21" s="16"/>
      <c r="BL21" s="31"/>
      <c r="BM21" s="29"/>
      <c r="BN21" s="33"/>
      <c r="BO21" s="16"/>
      <c r="BP21" s="31"/>
      <c r="BQ21" s="29"/>
      <c r="BR21" s="33"/>
      <c r="BS21" s="16"/>
      <c r="BT21" s="31"/>
      <c r="BU21" s="29"/>
      <c r="BV21" s="33"/>
      <c r="BW21" s="16"/>
      <c r="BX21" s="31"/>
      <c r="BY21" s="29"/>
      <c r="BZ21" s="33"/>
      <c r="CA21" s="16"/>
      <c r="CB21" s="31"/>
      <c r="CC21" s="29"/>
      <c r="CD21" s="33"/>
      <c r="CE21" s="16"/>
      <c r="CF21" s="31"/>
      <c r="CG21" s="29"/>
      <c r="CH21" s="29"/>
      <c r="CI21" s="29"/>
      <c r="CJ21" s="29"/>
      <c r="CK21" s="29"/>
      <c r="CL21" s="29"/>
      <c r="CM21" s="29"/>
      <c r="CN21" s="29"/>
      <c r="CO21" s="30"/>
      <c r="CP21" s="31"/>
      <c r="CQ21" s="32"/>
      <c r="CR21" s="41"/>
      <c r="CS21" s="39"/>
      <c r="CT21" s="35"/>
      <c r="CU21" s="35"/>
      <c r="CV21" s="35"/>
      <c r="CW21" s="40"/>
      <c r="CX21" s="44">
        <v>46112</v>
      </c>
      <c r="CY21" s="45" t="s">
        <v>62</v>
      </c>
      <c r="CZ21" s="59" t="s">
        <v>100</v>
      </c>
      <c r="DA21" s="48" t="s">
        <v>104</v>
      </c>
      <c r="DB21" s="49" t="s">
        <v>65</v>
      </c>
    </row>
    <row r="22" spans="1:106" ht="22.5" customHeight="1" x14ac:dyDescent="0.15">
      <c r="A22" s="50">
        <v>8</v>
      </c>
      <c r="B22" s="26"/>
      <c r="C22" s="26"/>
      <c r="D22" s="16"/>
      <c r="E22" s="27"/>
      <c r="F22" s="28"/>
      <c r="G22" s="29"/>
      <c r="H22" s="29"/>
      <c r="I22" s="29"/>
      <c r="J22" s="29"/>
      <c r="K22" s="29"/>
      <c r="L22" s="29"/>
      <c r="M22" s="29"/>
      <c r="N22" s="30"/>
      <c r="O22" s="31"/>
      <c r="P22" s="29"/>
      <c r="Q22" s="29"/>
      <c r="R22" s="29"/>
      <c r="S22" s="29"/>
      <c r="T22" s="29"/>
      <c r="U22" s="29"/>
      <c r="V22" s="29"/>
      <c r="W22" s="29"/>
      <c r="X22" s="30"/>
      <c r="Y22" s="31"/>
      <c r="Z22" s="32"/>
      <c r="AA22" s="28"/>
      <c r="AB22" s="29"/>
      <c r="AC22" s="29"/>
      <c r="AD22" s="29"/>
      <c r="AE22" s="29"/>
      <c r="AF22" s="29"/>
      <c r="AG22" s="29"/>
      <c r="AH22" s="29"/>
      <c r="AI22" s="30"/>
      <c r="AJ22" s="31"/>
      <c r="AK22" s="29"/>
      <c r="AL22" s="29"/>
      <c r="AM22" s="29"/>
      <c r="AN22" s="29"/>
      <c r="AO22" s="29"/>
      <c r="AP22" s="29"/>
      <c r="AQ22" s="29"/>
      <c r="AR22" s="29"/>
      <c r="AS22" s="30"/>
      <c r="AT22" s="31"/>
      <c r="AU22" s="32"/>
      <c r="AV22" s="28"/>
      <c r="AW22" s="29"/>
      <c r="AX22" s="33"/>
      <c r="AY22" s="16"/>
      <c r="AZ22" s="31"/>
      <c r="BA22" s="29"/>
      <c r="BB22" s="33"/>
      <c r="BC22" s="16"/>
      <c r="BD22" s="31"/>
      <c r="BE22" s="29"/>
      <c r="BF22" s="33"/>
      <c r="BG22" s="16"/>
      <c r="BH22" s="31"/>
      <c r="BI22" s="29"/>
      <c r="BJ22" s="33"/>
      <c r="BK22" s="16"/>
      <c r="BL22" s="31"/>
      <c r="BM22" s="29"/>
      <c r="BN22" s="33"/>
      <c r="BO22" s="16"/>
      <c r="BP22" s="31"/>
      <c r="BQ22" s="29"/>
      <c r="BR22" s="33"/>
      <c r="BS22" s="16"/>
      <c r="BT22" s="31"/>
      <c r="BU22" s="29"/>
      <c r="BV22" s="33"/>
      <c r="BW22" s="16"/>
      <c r="BX22" s="31"/>
      <c r="BY22" s="29"/>
      <c r="BZ22" s="33"/>
      <c r="CA22" s="16"/>
      <c r="CB22" s="31"/>
      <c r="CC22" s="29"/>
      <c r="CD22" s="33"/>
      <c r="CE22" s="16"/>
      <c r="CF22" s="31"/>
      <c r="CG22" s="29"/>
      <c r="CH22" s="29"/>
      <c r="CI22" s="29"/>
      <c r="CJ22" s="29"/>
      <c r="CK22" s="29"/>
      <c r="CL22" s="29"/>
      <c r="CM22" s="29"/>
      <c r="CN22" s="29"/>
      <c r="CO22" s="30"/>
      <c r="CP22" s="31"/>
      <c r="CQ22" s="32"/>
      <c r="CR22" s="41"/>
      <c r="CS22" s="39"/>
      <c r="CT22" s="35"/>
      <c r="CU22" s="35"/>
      <c r="CV22" s="35"/>
      <c r="CW22" s="40"/>
      <c r="CX22" s="44">
        <v>46112</v>
      </c>
      <c r="CY22" s="45" t="s">
        <v>62</v>
      </c>
      <c r="CZ22" s="59" t="s">
        <v>100</v>
      </c>
      <c r="DA22" s="48" t="s">
        <v>104</v>
      </c>
      <c r="DB22" s="49" t="s">
        <v>65</v>
      </c>
    </row>
    <row r="23" spans="1:106" ht="22.5" customHeight="1" x14ac:dyDescent="0.15">
      <c r="A23" s="50">
        <v>9</v>
      </c>
      <c r="B23" s="26"/>
      <c r="C23" s="26"/>
      <c r="D23" s="16"/>
      <c r="E23" s="27"/>
      <c r="F23" s="28"/>
      <c r="G23" s="29"/>
      <c r="H23" s="29"/>
      <c r="I23" s="29"/>
      <c r="J23" s="29"/>
      <c r="K23" s="29"/>
      <c r="L23" s="29"/>
      <c r="M23" s="29"/>
      <c r="N23" s="30"/>
      <c r="O23" s="31"/>
      <c r="P23" s="29"/>
      <c r="Q23" s="29"/>
      <c r="R23" s="29"/>
      <c r="S23" s="29"/>
      <c r="T23" s="29"/>
      <c r="U23" s="29"/>
      <c r="V23" s="29"/>
      <c r="W23" s="29"/>
      <c r="X23" s="30"/>
      <c r="Y23" s="31"/>
      <c r="Z23" s="32"/>
      <c r="AA23" s="28"/>
      <c r="AB23" s="29"/>
      <c r="AC23" s="29"/>
      <c r="AD23" s="29"/>
      <c r="AE23" s="29"/>
      <c r="AF23" s="29"/>
      <c r="AG23" s="29"/>
      <c r="AH23" s="29"/>
      <c r="AI23" s="30"/>
      <c r="AJ23" s="31"/>
      <c r="AK23" s="29"/>
      <c r="AL23" s="29"/>
      <c r="AM23" s="29"/>
      <c r="AN23" s="29"/>
      <c r="AO23" s="29"/>
      <c r="AP23" s="29"/>
      <c r="AQ23" s="29"/>
      <c r="AR23" s="29"/>
      <c r="AS23" s="30"/>
      <c r="AT23" s="31"/>
      <c r="AU23" s="32"/>
      <c r="AV23" s="28"/>
      <c r="AW23" s="29"/>
      <c r="AX23" s="33"/>
      <c r="AY23" s="16"/>
      <c r="AZ23" s="31"/>
      <c r="BA23" s="29"/>
      <c r="BB23" s="33"/>
      <c r="BC23" s="16"/>
      <c r="BD23" s="31"/>
      <c r="BE23" s="29"/>
      <c r="BF23" s="33"/>
      <c r="BG23" s="16"/>
      <c r="BH23" s="31"/>
      <c r="BI23" s="29"/>
      <c r="BJ23" s="33"/>
      <c r="BK23" s="16"/>
      <c r="BL23" s="31"/>
      <c r="BM23" s="29"/>
      <c r="BN23" s="33"/>
      <c r="BO23" s="16"/>
      <c r="BP23" s="31"/>
      <c r="BQ23" s="29"/>
      <c r="BR23" s="33"/>
      <c r="BS23" s="16"/>
      <c r="BT23" s="31"/>
      <c r="BU23" s="29"/>
      <c r="BV23" s="33"/>
      <c r="BW23" s="16"/>
      <c r="BX23" s="31"/>
      <c r="BY23" s="29"/>
      <c r="BZ23" s="33"/>
      <c r="CA23" s="16"/>
      <c r="CB23" s="31"/>
      <c r="CC23" s="29"/>
      <c r="CD23" s="33"/>
      <c r="CE23" s="16"/>
      <c r="CF23" s="31"/>
      <c r="CG23" s="29"/>
      <c r="CH23" s="29"/>
      <c r="CI23" s="29"/>
      <c r="CJ23" s="29"/>
      <c r="CK23" s="29"/>
      <c r="CL23" s="29"/>
      <c r="CM23" s="29"/>
      <c r="CN23" s="29"/>
      <c r="CO23" s="30"/>
      <c r="CP23" s="31"/>
      <c r="CQ23" s="32"/>
      <c r="CR23" s="41"/>
      <c r="CS23" s="39"/>
      <c r="CT23" s="35"/>
      <c r="CU23" s="35"/>
      <c r="CV23" s="35"/>
      <c r="CW23" s="40"/>
      <c r="CX23" s="44">
        <v>46112</v>
      </c>
      <c r="CY23" s="45" t="s">
        <v>62</v>
      </c>
      <c r="CZ23" s="59" t="s">
        <v>100</v>
      </c>
      <c r="DA23" s="48" t="s">
        <v>104</v>
      </c>
      <c r="DB23" s="49" t="s">
        <v>65</v>
      </c>
    </row>
    <row r="24" spans="1:106" ht="22.5" customHeight="1" x14ac:dyDescent="0.15">
      <c r="A24" s="50">
        <v>10</v>
      </c>
      <c r="B24" s="26"/>
      <c r="C24" s="26"/>
      <c r="D24" s="16"/>
      <c r="E24" s="27"/>
      <c r="F24" s="28"/>
      <c r="G24" s="29"/>
      <c r="H24" s="29"/>
      <c r="I24" s="29"/>
      <c r="J24" s="29"/>
      <c r="K24" s="29"/>
      <c r="L24" s="29"/>
      <c r="M24" s="29"/>
      <c r="N24" s="30"/>
      <c r="O24" s="31"/>
      <c r="P24" s="29"/>
      <c r="Q24" s="29"/>
      <c r="R24" s="29"/>
      <c r="S24" s="29"/>
      <c r="T24" s="29"/>
      <c r="U24" s="29"/>
      <c r="V24" s="29"/>
      <c r="W24" s="29"/>
      <c r="X24" s="30"/>
      <c r="Y24" s="31"/>
      <c r="Z24" s="32"/>
      <c r="AA24" s="28"/>
      <c r="AB24" s="29"/>
      <c r="AC24" s="29"/>
      <c r="AD24" s="29"/>
      <c r="AE24" s="29"/>
      <c r="AF24" s="29"/>
      <c r="AG24" s="29"/>
      <c r="AH24" s="29"/>
      <c r="AI24" s="30"/>
      <c r="AJ24" s="31"/>
      <c r="AK24" s="29"/>
      <c r="AL24" s="29"/>
      <c r="AM24" s="29"/>
      <c r="AN24" s="29"/>
      <c r="AO24" s="29"/>
      <c r="AP24" s="29"/>
      <c r="AQ24" s="29"/>
      <c r="AR24" s="29"/>
      <c r="AS24" s="30"/>
      <c r="AT24" s="31"/>
      <c r="AU24" s="32"/>
      <c r="AV24" s="28"/>
      <c r="AW24" s="29"/>
      <c r="AX24" s="33"/>
      <c r="AY24" s="16"/>
      <c r="AZ24" s="31"/>
      <c r="BA24" s="29"/>
      <c r="BB24" s="33"/>
      <c r="BC24" s="16"/>
      <c r="BD24" s="31"/>
      <c r="BE24" s="29"/>
      <c r="BF24" s="33"/>
      <c r="BG24" s="16"/>
      <c r="BH24" s="31"/>
      <c r="BI24" s="29"/>
      <c r="BJ24" s="33"/>
      <c r="BK24" s="16"/>
      <c r="BL24" s="31"/>
      <c r="BM24" s="29"/>
      <c r="BN24" s="33"/>
      <c r="BO24" s="16"/>
      <c r="BP24" s="31"/>
      <c r="BQ24" s="29"/>
      <c r="BR24" s="33"/>
      <c r="BS24" s="16"/>
      <c r="BT24" s="31"/>
      <c r="BU24" s="29"/>
      <c r="BV24" s="33"/>
      <c r="BW24" s="16"/>
      <c r="BX24" s="31"/>
      <c r="BY24" s="29"/>
      <c r="BZ24" s="33"/>
      <c r="CA24" s="16"/>
      <c r="CB24" s="31"/>
      <c r="CC24" s="29"/>
      <c r="CD24" s="33"/>
      <c r="CE24" s="16"/>
      <c r="CF24" s="31"/>
      <c r="CG24" s="29"/>
      <c r="CH24" s="29"/>
      <c r="CI24" s="29"/>
      <c r="CJ24" s="29"/>
      <c r="CK24" s="29"/>
      <c r="CL24" s="29"/>
      <c r="CM24" s="29"/>
      <c r="CN24" s="29"/>
      <c r="CO24" s="30"/>
      <c r="CP24" s="31"/>
      <c r="CQ24" s="32"/>
      <c r="CR24" s="41"/>
      <c r="CS24" s="39"/>
      <c r="CT24" s="35"/>
      <c r="CU24" s="35"/>
      <c r="CV24" s="35"/>
      <c r="CW24" s="40"/>
      <c r="CX24" s="44">
        <v>46112</v>
      </c>
      <c r="CY24" s="45" t="s">
        <v>62</v>
      </c>
      <c r="CZ24" s="59" t="s">
        <v>100</v>
      </c>
      <c r="DA24" s="48" t="s">
        <v>104</v>
      </c>
      <c r="DB24" s="49" t="s">
        <v>65</v>
      </c>
    </row>
    <row r="25" spans="1:106" ht="22.5" customHeight="1" x14ac:dyDescent="0.15">
      <c r="A25" s="50">
        <v>11</v>
      </c>
      <c r="B25" s="26"/>
      <c r="C25" s="26"/>
      <c r="D25" s="16"/>
      <c r="E25" s="27"/>
      <c r="F25" s="28"/>
      <c r="G25" s="29"/>
      <c r="H25" s="29"/>
      <c r="I25" s="29"/>
      <c r="J25" s="29"/>
      <c r="K25" s="29"/>
      <c r="L25" s="29"/>
      <c r="M25" s="29"/>
      <c r="N25" s="30"/>
      <c r="O25" s="31"/>
      <c r="P25" s="29"/>
      <c r="Q25" s="29"/>
      <c r="R25" s="29"/>
      <c r="S25" s="29"/>
      <c r="T25" s="29"/>
      <c r="U25" s="29"/>
      <c r="V25" s="29"/>
      <c r="W25" s="29"/>
      <c r="X25" s="30"/>
      <c r="Y25" s="31"/>
      <c r="Z25" s="32"/>
      <c r="AA25" s="28"/>
      <c r="AB25" s="29"/>
      <c r="AC25" s="29"/>
      <c r="AD25" s="29"/>
      <c r="AE25" s="29"/>
      <c r="AF25" s="29"/>
      <c r="AG25" s="29"/>
      <c r="AH25" s="29"/>
      <c r="AI25" s="30"/>
      <c r="AJ25" s="31"/>
      <c r="AK25" s="29"/>
      <c r="AL25" s="29"/>
      <c r="AM25" s="29"/>
      <c r="AN25" s="29"/>
      <c r="AO25" s="29"/>
      <c r="AP25" s="29"/>
      <c r="AQ25" s="29"/>
      <c r="AR25" s="29"/>
      <c r="AS25" s="30"/>
      <c r="AT25" s="31"/>
      <c r="AU25" s="32"/>
      <c r="AV25" s="28"/>
      <c r="AW25" s="29"/>
      <c r="AX25" s="33"/>
      <c r="AY25" s="16"/>
      <c r="AZ25" s="31"/>
      <c r="BA25" s="29"/>
      <c r="BB25" s="33"/>
      <c r="BC25" s="16"/>
      <c r="BD25" s="31"/>
      <c r="BE25" s="29"/>
      <c r="BF25" s="33"/>
      <c r="BG25" s="16"/>
      <c r="BH25" s="31"/>
      <c r="BI25" s="29"/>
      <c r="BJ25" s="33"/>
      <c r="BK25" s="16"/>
      <c r="BL25" s="31"/>
      <c r="BM25" s="29"/>
      <c r="BN25" s="33"/>
      <c r="BO25" s="16"/>
      <c r="BP25" s="31"/>
      <c r="BQ25" s="29"/>
      <c r="BR25" s="33"/>
      <c r="BS25" s="16"/>
      <c r="BT25" s="31"/>
      <c r="BU25" s="29"/>
      <c r="BV25" s="33"/>
      <c r="BW25" s="16"/>
      <c r="BX25" s="31"/>
      <c r="BY25" s="29"/>
      <c r="BZ25" s="33"/>
      <c r="CA25" s="16"/>
      <c r="CB25" s="31"/>
      <c r="CC25" s="29"/>
      <c r="CD25" s="33"/>
      <c r="CE25" s="16"/>
      <c r="CF25" s="31"/>
      <c r="CG25" s="29"/>
      <c r="CH25" s="29"/>
      <c r="CI25" s="29"/>
      <c r="CJ25" s="29"/>
      <c r="CK25" s="29"/>
      <c r="CL25" s="29"/>
      <c r="CM25" s="29"/>
      <c r="CN25" s="29"/>
      <c r="CO25" s="30"/>
      <c r="CP25" s="31"/>
      <c r="CQ25" s="32"/>
      <c r="CR25" s="41"/>
      <c r="CS25" s="39"/>
      <c r="CT25" s="35"/>
      <c r="CU25" s="35"/>
      <c r="CV25" s="35"/>
      <c r="CW25" s="40"/>
      <c r="CX25" s="44">
        <v>46112</v>
      </c>
      <c r="CY25" s="45" t="s">
        <v>62</v>
      </c>
      <c r="CZ25" s="59" t="s">
        <v>100</v>
      </c>
      <c r="DA25" s="48" t="s">
        <v>104</v>
      </c>
      <c r="DB25" s="49" t="s">
        <v>65</v>
      </c>
    </row>
    <row r="26" spans="1:106" ht="22.5" customHeight="1" x14ac:dyDescent="0.15">
      <c r="A26" s="50">
        <v>12</v>
      </c>
      <c r="B26" s="26"/>
      <c r="C26" s="26"/>
      <c r="D26" s="16"/>
      <c r="E26" s="27"/>
      <c r="F26" s="28"/>
      <c r="G26" s="29"/>
      <c r="H26" s="29"/>
      <c r="I26" s="29"/>
      <c r="J26" s="29"/>
      <c r="K26" s="29"/>
      <c r="L26" s="29"/>
      <c r="M26" s="29"/>
      <c r="N26" s="30"/>
      <c r="O26" s="31"/>
      <c r="P26" s="29"/>
      <c r="Q26" s="29"/>
      <c r="R26" s="29"/>
      <c r="S26" s="29"/>
      <c r="T26" s="29"/>
      <c r="U26" s="29"/>
      <c r="V26" s="29"/>
      <c r="W26" s="29"/>
      <c r="X26" s="30"/>
      <c r="Y26" s="31"/>
      <c r="Z26" s="32"/>
      <c r="AA26" s="28"/>
      <c r="AB26" s="29"/>
      <c r="AC26" s="29"/>
      <c r="AD26" s="29"/>
      <c r="AE26" s="29"/>
      <c r="AF26" s="29"/>
      <c r="AG26" s="29"/>
      <c r="AH26" s="29"/>
      <c r="AI26" s="30"/>
      <c r="AJ26" s="31"/>
      <c r="AK26" s="29"/>
      <c r="AL26" s="29"/>
      <c r="AM26" s="29"/>
      <c r="AN26" s="29"/>
      <c r="AO26" s="29"/>
      <c r="AP26" s="29"/>
      <c r="AQ26" s="29"/>
      <c r="AR26" s="29"/>
      <c r="AS26" s="30"/>
      <c r="AT26" s="31"/>
      <c r="AU26" s="32"/>
      <c r="AV26" s="28"/>
      <c r="AW26" s="29"/>
      <c r="AX26" s="33"/>
      <c r="AY26" s="16"/>
      <c r="AZ26" s="31"/>
      <c r="BA26" s="29"/>
      <c r="BB26" s="33"/>
      <c r="BC26" s="16"/>
      <c r="BD26" s="31"/>
      <c r="BE26" s="29"/>
      <c r="BF26" s="33"/>
      <c r="BG26" s="16"/>
      <c r="BH26" s="31"/>
      <c r="BI26" s="29"/>
      <c r="BJ26" s="33"/>
      <c r="BK26" s="16"/>
      <c r="BL26" s="31"/>
      <c r="BM26" s="29"/>
      <c r="BN26" s="33"/>
      <c r="BO26" s="16"/>
      <c r="BP26" s="31"/>
      <c r="BQ26" s="29"/>
      <c r="BR26" s="33"/>
      <c r="BS26" s="16"/>
      <c r="BT26" s="31"/>
      <c r="BU26" s="29"/>
      <c r="BV26" s="33"/>
      <c r="BW26" s="16"/>
      <c r="BX26" s="31"/>
      <c r="BY26" s="29"/>
      <c r="BZ26" s="33"/>
      <c r="CA26" s="16"/>
      <c r="CB26" s="31"/>
      <c r="CC26" s="29"/>
      <c r="CD26" s="33"/>
      <c r="CE26" s="16"/>
      <c r="CF26" s="31"/>
      <c r="CG26" s="29"/>
      <c r="CH26" s="29"/>
      <c r="CI26" s="29"/>
      <c r="CJ26" s="29"/>
      <c r="CK26" s="29"/>
      <c r="CL26" s="29"/>
      <c r="CM26" s="29"/>
      <c r="CN26" s="29"/>
      <c r="CO26" s="30"/>
      <c r="CP26" s="31"/>
      <c r="CQ26" s="32"/>
      <c r="CR26" s="41"/>
      <c r="CS26" s="39"/>
      <c r="CT26" s="35"/>
      <c r="CU26" s="35"/>
      <c r="CV26" s="35"/>
      <c r="CW26" s="40"/>
      <c r="CX26" s="44">
        <v>46112</v>
      </c>
      <c r="CY26" s="45" t="s">
        <v>62</v>
      </c>
      <c r="CZ26" s="59" t="s">
        <v>100</v>
      </c>
      <c r="DA26" s="48" t="s">
        <v>104</v>
      </c>
      <c r="DB26" s="49" t="s">
        <v>65</v>
      </c>
    </row>
    <row r="27" spans="1:106" ht="22.5" customHeight="1" x14ac:dyDescent="0.15">
      <c r="A27" s="50">
        <v>13</v>
      </c>
      <c r="B27" s="26"/>
      <c r="C27" s="26"/>
      <c r="D27" s="16"/>
      <c r="E27" s="27"/>
      <c r="F27" s="28"/>
      <c r="G27" s="29"/>
      <c r="H27" s="29"/>
      <c r="I27" s="29"/>
      <c r="J27" s="29"/>
      <c r="K27" s="29"/>
      <c r="L27" s="29"/>
      <c r="M27" s="29"/>
      <c r="N27" s="30"/>
      <c r="O27" s="31"/>
      <c r="P27" s="29"/>
      <c r="Q27" s="29"/>
      <c r="R27" s="29"/>
      <c r="S27" s="29"/>
      <c r="T27" s="29"/>
      <c r="U27" s="29"/>
      <c r="V27" s="29"/>
      <c r="W27" s="29"/>
      <c r="X27" s="30"/>
      <c r="Y27" s="31"/>
      <c r="Z27" s="32"/>
      <c r="AA27" s="28"/>
      <c r="AB27" s="29"/>
      <c r="AC27" s="29"/>
      <c r="AD27" s="29"/>
      <c r="AE27" s="29"/>
      <c r="AF27" s="29"/>
      <c r="AG27" s="29"/>
      <c r="AH27" s="29"/>
      <c r="AI27" s="30"/>
      <c r="AJ27" s="31"/>
      <c r="AK27" s="29"/>
      <c r="AL27" s="29"/>
      <c r="AM27" s="29"/>
      <c r="AN27" s="29"/>
      <c r="AO27" s="29"/>
      <c r="AP27" s="29"/>
      <c r="AQ27" s="29"/>
      <c r="AR27" s="29"/>
      <c r="AS27" s="30"/>
      <c r="AT27" s="31"/>
      <c r="AU27" s="32"/>
      <c r="AV27" s="28"/>
      <c r="AW27" s="29"/>
      <c r="AX27" s="33"/>
      <c r="AY27" s="16"/>
      <c r="AZ27" s="31"/>
      <c r="BA27" s="29"/>
      <c r="BB27" s="33"/>
      <c r="BC27" s="16"/>
      <c r="BD27" s="31"/>
      <c r="BE27" s="29"/>
      <c r="BF27" s="33"/>
      <c r="BG27" s="16"/>
      <c r="BH27" s="31"/>
      <c r="BI27" s="29"/>
      <c r="BJ27" s="33"/>
      <c r="BK27" s="16"/>
      <c r="BL27" s="31"/>
      <c r="BM27" s="29"/>
      <c r="BN27" s="33"/>
      <c r="BO27" s="16"/>
      <c r="BP27" s="31"/>
      <c r="BQ27" s="29"/>
      <c r="BR27" s="33"/>
      <c r="BS27" s="16"/>
      <c r="BT27" s="31"/>
      <c r="BU27" s="29"/>
      <c r="BV27" s="33"/>
      <c r="BW27" s="16"/>
      <c r="BX27" s="31"/>
      <c r="BY27" s="29"/>
      <c r="BZ27" s="33"/>
      <c r="CA27" s="16"/>
      <c r="CB27" s="31"/>
      <c r="CC27" s="29"/>
      <c r="CD27" s="33"/>
      <c r="CE27" s="16"/>
      <c r="CF27" s="31"/>
      <c r="CG27" s="29"/>
      <c r="CH27" s="29"/>
      <c r="CI27" s="29"/>
      <c r="CJ27" s="29"/>
      <c r="CK27" s="29"/>
      <c r="CL27" s="29"/>
      <c r="CM27" s="29"/>
      <c r="CN27" s="29"/>
      <c r="CO27" s="30"/>
      <c r="CP27" s="31"/>
      <c r="CQ27" s="32"/>
      <c r="CR27" s="41"/>
      <c r="CS27" s="39"/>
      <c r="CT27" s="35"/>
      <c r="CU27" s="35"/>
      <c r="CV27" s="35"/>
      <c r="CW27" s="40"/>
      <c r="CX27" s="44">
        <v>46112</v>
      </c>
      <c r="CY27" s="45" t="s">
        <v>62</v>
      </c>
      <c r="CZ27" s="59" t="s">
        <v>100</v>
      </c>
      <c r="DA27" s="48" t="s">
        <v>104</v>
      </c>
      <c r="DB27" s="49" t="s">
        <v>65</v>
      </c>
    </row>
    <row r="28" spans="1:106" ht="22.5" customHeight="1" x14ac:dyDescent="0.15">
      <c r="A28" s="50">
        <v>14</v>
      </c>
      <c r="B28" s="26"/>
      <c r="C28" s="26"/>
      <c r="D28" s="16"/>
      <c r="E28" s="27"/>
      <c r="F28" s="28"/>
      <c r="G28" s="29"/>
      <c r="H28" s="29"/>
      <c r="I28" s="29"/>
      <c r="J28" s="29"/>
      <c r="K28" s="29"/>
      <c r="L28" s="29"/>
      <c r="M28" s="29"/>
      <c r="N28" s="30"/>
      <c r="O28" s="31"/>
      <c r="P28" s="29"/>
      <c r="Q28" s="29"/>
      <c r="R28" s="29"/>
      <c r="S28" s="29"/>
      <c r="T28" s="29"/>
      <c r="U28" s="29"/>
      <c r="V28" s="29"/>
      <c r="W28" s="29"/>
      <c r="X28" s="30"/>
      <c r="Y28" s="31"/>
      <c r="Z28" s="32"/>
      <c r="AA28" s="28"/>
      <c r="AB28" s="29"/>
      <c r="AC28" s="29"/>
      <c r="AD28" s="29"/>
      <c r="AE28" s="29"/>
      <c r="AF28" s="29"/>
      <c r="AG28" s="29"/>
      <c r="AH28" s="29"/>
      <c r="AI28" s="30"/>
      <c r="AJ28" s="31"/>
      <c r="AK28" s="29"/>
      <c r="AL28" s="29"/>
      <c r="AM28" s="29"/>
      <c r="AN28" s="29"/>
      <c r="AO28" s="29"/>
      <c r="AP28" s="29"/>
      <c r="AQ28" s="29"/>
      <c r="AR28" s="29"/>
      <c r="AS28" s="30"/>
      <c r="AT28" s="31"/>
      <c r="AU28" s="32"/>
      <c r="AV28" s="28"/>
      <c r="AW28" s="29"/>
      <c r="AX28" s="33"/>
      <c r="AY28" s="16"/>
      <c r="AZ28" s="31"/>
      <c r="BA28" s="29"/>
      <c r="BB28" s="33"/>
      <c r="BC28" s="16"/>
      <c r="BD28" s="31"/>
      <c r="BE28" s="29"/>
      <c r="BF28" s="33"/>
      <c r="BG28" s="16"/>
      <c r="BH28" s="31"/>
      <c r="BI28" s="29"/>
      <c r="BJ28" s="33"/>
      <c r="BK28" s="16"/>
      <c r="BL28" s="31"/>
      <c r="BM28" s="29"/>
      <c r="BN28" s="33"/>
      <c r="BO28" s="16"/>
      <c r="BP28" s="31"/>
      <c r="BQ28" s="29"/>
      <c r="BR28" s="33"/>
      <c r="BS28" s="16"/>
      <c r="BT28" s="31"/>
      <c r="BU28" s="29"/>
      <c r="BV28" s="33"/>
      <c r="BW28" s="16"/>
      <c r="BX28" s="31"/>
      <c r="BY28" s="29"/>
      <c r="BZ28" s="33"/>
      <c r="CA28" s="16"/>
      <c r="CB28" s="31"/>
      <c r="CC28" s="29"/>
      <c r="CD28" s="33"/>
      <c r="CE28" s="16"/>
      <c r="CF28" s="31"/>
      <c r="CG28" s="29"/>
      <c r="CH28" s="29"/>
      <c r="CI28" s="29"/>
      <c r="CJ28" s="29"/>
      <c r="CK28" s="29"/>
      <c r="CL28" s="29"/>
      <c r="CM28" s="29"/>
      <c r="CN28" s="29"/>
      <c r="CO28" s="30"/>
      <c r="CP28" s="31"/>
      <c r="CQ28" s="32"/>
      <c r="CR28" s="41"/>
      <c r="CS28" s="39"/>
      <c r="CT28" s="35"/>
      <c r="CU28" s="35"/>
      <c r="CV28" s="35"/>
      <c r="CW28" s="40"/>
      <c r="CX28" s="44">
        <v>46112</v>
      </c>
      <c r="CY28" s="45" t="s">
        <v>62</v>
      </c>
      <c r="CZ28" s="59" t="s">
        <v>100</v>
      </c>
      <c r="DA28" s="48" t="s">
        <v>104</v>
      </c>
      <c r="DB28" s="49" t="s">
        <v>65</v>
      </c>
    </row>
    <row r="29" spans="1:106" ht="22.5" customHeight="1" x14ac:dyDescent="0.15">
      <c r="A29" s="50">
        <v>15</v>
      </c>
      <c r="B29" s="26"/>
      <c r="C29" s="26"/>
      <c r="D29" s="16"/>
      <c r="E29" s="27"/>
      <c r="F29" s="28"/>
      <c r="G29" s="29"/>
      <c r="H29" s="29"/>
      <c r="I29" s="29"/>
      <c r="J29" s="29"/>
      <c r="K29" s="29"/>
      <c r="L29" s="29"/>
      <c r="M29" s="29"/>
      <c r="N29" s="30"/>
      <c r="O29" s="31"/>
      <c r="P29" s="29"/>
      <c r="Q29" s="29"/>
      <c r="R29" s="29"/>
      <c r="S29" s="29"/>
      <c r="T29" s="29"/>
      <c r="U29" s="29"/>
      <c r="V29" s="29"/>
      <c r="W29" s="29"/>
      <c r="X29" s="30"/>
      <c r="Y29" s="31"/>
      <c r="Z29" s="32"/>
      <c r="AA29" s="28"/>
      <c r="AB29" s="29"/>
      <c r="AC29" s="29"/>
      <c r="AD29" s="29"/>
      <c r="AE29" s="29"/>
      <c r="AF29" s="29"/>
      <c r="AG29" s="29"/>
      <c r="AH29" s="29"/>
      <c r="AI29" s="30"/>
      <c r="AJ29" s="31"/>
      <c r="AK29" s="29"/>
      <c r="AL29" s="29"/>
      <c r="AM29" s="29"/>
      <c r="AN29" s="29"/>
      <c r="AO29" s="29"/>
      <c r="AP29" s="29"/>
      <c r="AQ29" s="29"/>
      <c r="AR29" s="29"/>
      <c r="AS29" s="30"/>
      <c r="AT29" s="31"/>
      <c r="AU29" s="32"/>
      <c r="AV29" s="28"/>
      <c r="AW29" s="29"/>
      <c r="AX29" s="33"/>
      <c r="AY29" s="16"/>
      <c r="AZ29" s="31"/>
      <c r="BA29" s="29"/>
      <c r="BB29" s="33"/>
      <c r="BC29" s="16"/>
      <c r="BD29" s="31"/>
      <c r="BE29" s="29"/>
      <c r="BF29" s="33"/>
      <c r="BG29" s="16"/>
      <c r="BH29" s="31"/>
      <c r="BI29" s="29"/>
      <c r="BJ29" s="33"/>
      <c r="BK29" s="16"/>
      <c r="BL29" s="31"/>
      <c r="BM29" s="29"/>
      <c r="BN29" s="33"/>
      <c r="BO29" s="16"/>
      <c r="BP29" s="31"/>
      <c r="BQ29" s="29"/>
      <c r="BR29" s="33"/>
      <c r="BS29" s="16"/>
      <c r="BT29" s="31"/>
      <c r="BU29" s="29"/>
      <c r="BV29" s="33"/>
      <c r="BW29" s="16"/>
      <c r="BX29" s="31"/>
      <c r="BY29" s="29"/>
      <c r="BZ29" s="33"/>
      <c r="CA29" s="16"/>
      <c r="CB29" s="31"/>
      <c r="CC29" s="29"/>
      <c r="CD29" s="33"/>
      <c r="CE29" s="16"/>
      <c r="CF29" s="31"/>
      <c r="CG29" s="29"/>
      <c r="CH29" s="29"/>
      <c r="CI29" s="29"/>
      <c r="CJ29" s="29"/>
      <c r="CK29" s="29"/>
      <c r="CL29" s="29"/>
      <c r="CM29" s="29"/>
      <c r="CN29" s="29"/>
      <c r="CO29" s="30"/>
      <c r="CP29" s="31"/>
      <c r="CQ29" s="32"/>
      <c r="CR29" s="41"/>
      <c r="CS29" s="39"/>
      <c r="CT29" s="35"/>
      <c r="CU29" s="35"/>
      <c r="CV29" s="35"/>
      <c r="CW29" s="40"/>
      <c r="CX29" s="44">
        <v>46112</v>
      </c>
      <c r="CY29" s="45" t="s">
        <v>62</v>
      </c>
      <c r="CZ29" s="59" t="s">
        <v>100</v>
      </c>
      <c r="DA29" s="48" t="s">
        <v>104</v>
      </c>
      <c r="DB29" s="49" t="s">
        <v>65</v>
      </c>
    </row>
    <row r="30" spans="1:106" ht="22.5" customHeight="1" x14ac:dyDescent="0.15">
      <c r="A30" s="50">
        <v>16</v>
      </c>
      <c r="B30" s="26"/>
      <c r="C30" s="26"/>
      <c r="D30" s="16"/>
      <c r="E30" s="27"/>
      <c r="F30" s="28"/>
      <c r="G30" s="29"/>
      <c r="H30" s="29"/>
      <c r="I30" s="29"/>
      <c r="J30" s="29"/>
      <c r="K30" s="29"/>
      <c r="L30" s="29"/>
      <c r="M30" s="29"/>
      <c r="N30" s="30"/>
      <c r="O30" s="31"/>
      <c r="P30" s="29"/>
      <c r="Q30" s="29"/>
      <c r="R30" s="29"/>
      <c r="S30" s="29"/>
      <c r="T30" s="29"/>
      <c r="U30" s="29"/>
      <c r="V30" s="29"/>
      <c r="W30" s="29"/>
      <c r="X30" s="30"/>
      <c r="Y30" s="31"/>
      <c r="Z30" s="32"/>
      <c r="AA30" s="28"/>
      <c r="AB30" s="29"/>
      <c r="AC30" s="29"/>
      <c r="AD30" s="29"/>
      <c r="AE30" s="29"/>
      <c r="AF30" s="29"/>
      <c r="AG30" s="29"/>
      <c r="AH30" s="29"/>
      <c r="AI30" s="30"/>
      <c r="AJ30" s="31"/>
      <c r="AK30" s="29"/>
      <c r="AL30" s="29"/>
      <c r="AM30" s="29"/>
      <c r="AN30" s="29"/>
      <c r="AO30" s="29"/>
      <c r="AP30" s="29"/>
      <c r="AQ30" s="29"/>
      <c r="AR30" s="29"/>
      <c r="AS30" s="30"/>
      <c r="AT30" s="31"/>
      <c r="AU30" s="32"/>
      <c r="AV30" s="28"/>
      <c r="AW30" s="29"/>
      <c r="AX30" s="33"/>
      <c r="AY30" s="16"/>
      <c r="AZ30" s="31"/>
      <c r="BA30" s="29"/>
      <c r="BB30" s="33"/>
      <c r="BC30" s="16"/>
      <c r="BD30" s="31"/>
      <c r="BE30" s="29"/>
      <c r="BF30" s="33"/>
      <c r="BG30" s="16"/>
      <c r="BH30" s="31"/>
      <c r="BI30" s="29"/>
      <c r="BJ30" s="33"/>
      <c r="BK30" s="16"/>
      <c r="BL30" s="31"/>
      <c r="BM30" s="29"/>
      <c r="BN30" s="33"/>
      <c r="BO30" s="16"/>
      <c r="BP30" s="31"/>
      <c r="BQ30" s="29"/>
      <c r="BR30" s="33"/>
      <c r="BS30" s="16"/>
      <c r="BT30" s="31"/>
      <c r="BU30" s="29"/>
      <c r="BV30" s="33"/>
      <c r="BW30" s="16"/>
      <c r="BX30" s="31"/>
      <c r="BY30" s="29"/>
      <c r="BZ30" s="33"/>
      <c r="CA30" s="16"/>
      <c r="CB30" s="31"/>
      <c r="CC30" s="29"/>
      <c r="CD30" s="33"/>
      <c r="CE30" s="16"/>
      <c r="CF30" s="31"/>
      <c r="CG30" s="29"/>
      <c r="CH30" s="29"/>
      <c r="CI30" s="29"/>
      <c r="CJ30" s="29"/>
      <c r="CK30" s="29"/>
      <c r="CL30" s="29"/>
      <c r="CM30" s="29"/>
      <c r="CN30" s="29"/>
      <c r="CO30" s="30"/>
      <c r="CP30" s="31"/>
      <c r="CQ30" s="32"/>
      <c r="CR30" s="41"/>
      <c r="CS30" s="39"/>
      <c r="CT30" s="35"/>
      <c r="CU30" s="35"/>
      <c r="CV30" s="35"/>
      <c r="CW30" s="40"/>
      <c r="CX30" s="44">
        <v>46112</v>
      </c>
      <c r="CY30" s="45" t="s">
        <v>62</v>
      </c>
      <c r="CZ30" s="59" t="s">
        <v>100</v>
      </c>
      <c r="DA30" s="48" t="s">
        <v>104</v>
      </c>
      <c r="DB30" s="49" t="s">
        <v>65</v>
      </c>
    </row>
    <row r="31" spans="1:106" ht="22.5" customHeight="1" x14ac:dyDescent="0.15">
      <c r="A31" s="50">
        <v>17</v>
      </c>
      <c r="B31" s="26"/>
      <c r="C31" s="26"/>
      <c r="D31" s="16"/>
      <c r="E31" s="27"/>
      <c r="F31" s="28"/>
      <c r="G31" s="29"/>
      <c r="H31" s="29"/>
      <c r="I31" s="29"/>
      <c r="J31" s="29"/>
      <c r="K31" s="29"/>
      <c r="L31" s="29"/>
      <c r="M31" s="29"/>
      <c r="N31" s="30"/>
      <c r="O31" s="31"/>
      <c r="P31" s="29"/>
      <c r="Q31" s="29"/>
      <c r="R31" s="29"/>
      <c r="S31" s="29"/>
      <c r="T31" s="29"/>
      <c r="U31" s="29"/>
      <c r="V31" s="29"/>
      <c r="W31" s="29"/>
      <c r="X31" s="30"/>
      <c r="Y31" s="31"/>
      <c r="Z31" s="32"/>
      <c r="AA31" s="28"/>
      <c r="AB31" s="29"/>
      <c r="AC31" s="29"/>
      <c r="AD31" s="29"/>
      <c r="AE31" s="29"/>
      <c r="AF31" s="29"/>
      <c r="AG31" s="29"/>
      <c r="AH31" s="29"/>
      <c r="AI31" s="30"/>
      <c r="AJ31" s="31"/>
      <c r="AK31" s="29"/>
      <c r="AL31" s="29"/>
      <c r="AM31" s="29"/>
      <c r="AN31" s="29"/>
      <c r="AO31" s="29"/>
      <c r="AP31" s="29"/>
      <c r="AQ31" s="29"/>
      <c r="AR31" s="29"/>
      <c r="AS31" s="30"/>
      <c r="AT31" s="31"/>
      <c r="AU31" s="32"/>
      <c r="AV31" s="28"/>
      <c r="AW31" s="29"/>
      <c r="AX31" s="33"/>
      <c r="AY31" s="16"/>
      <c r="AZ31" s="31"/>
      <c r="BA31" s="29"/>
      <c r="BB31" s="33"/>
      <c r="BC31" s="16"/>
      <c r="BD31" s="31"/>
      <c r="BE31" s="29"/>
      <c r="BF31" s="33"/>
      <c r="BG31" s="16"/>
      <c r="BH31" s="31"/>
      <c r="BI31" s="29"/>
      <c r="BJ31" s="33"/>
      <c r="BK31" s="16"/>
      <c r="BL31" s="31"/>
      <c r="BM31" s="29"/>
      <c r="BN31" s="33"/>
      <c r="BO31" s="16"/>
      <c r="BP31" s="31"/>
      <c r="BQ31" s="29"/>
      <c r="BR31" s="33"/>
      <c r="BS31" s="16"/>
      <c r="BT31" s="31"/>
      <c r="BU31" s="29"/>
      <c r="BV31" s="33"/>
      <c r="BW31" s="16"/>
      <c r="BX31" s="31"/>
      <c r="BY31" s="29"/>
      <c r="BZ31" s="33"/>
      <c r="CA31" s="16"/>
      <c r="CB31" s="31"/>
      <c r="CC31" s="29"/>
      <c r="CD31" s="33"/>
      <c r="CE31" s="16"/>
      <c r="CF31" s="31"/>
      <c r="CG31" s="29"/>
      <c r="CH31" s="29"/>
      <c r="CI31" s="29"/>
      <c r="CJ31" s="29"/>
      <c r="CK31" s="29"/>
      <c r="CL31" s="29"/>
      <c r="CM31" s="29"/>
      <c r="CN31" s="29"/>
      <c r="CO31" s="30"/>
      <c r="CP31" s="31"/>
      <c r="CQ31" s="32"/>
      <c r="CR31" s="41"/>
      <c r="CS31" s="39"/>
      <c r="CT31" s="35"/>
      <c r="CU31" s="35"/>
      <c r="CV31" s="35"/>
      <c r="CW31" s="40"/>
      <c r="CX31" s="44">
        <v>46112</v>
      </c>
      <c r="CY31" s="45" t="s">
        <v>62</v>
      </c>
      <c r="CZ31" s="59" t="s">
        <v>100</v>
      </c>
      <c r="DA31" s="48" t="s">
        <v>104</v>
      </c>
      <c r="DB31" s="49" t="s">
        <v>65</v>
      </c>
    </row>
    <row r="32" spans="1:106" ht="22.5" customHeight="1" x14ac:dyDescent="0.15">
      <c r="A32" s="50">
        <v>18</v>
      </c>
      <c r="B32" s="26"/>
      <c r="C32" s="26"/>
      <c r="D32" s="16"/>
      <c r="E32" s="27"/>
      <c r="F32" s="28"/>
      <c r="G32" s="29"/>
      <c r="H32" s="29"/>
      <c r="I32" s="29"/>
      <c r="J32" s="29"/>
      <c r="K32" s="29"/>
      <c r="L32" s="29"/>
      <c r="M32" s="29"/>
      <c r="N32" s="30"/>
      <c r="O32" s="31"/>
      <c r="P32" s="29"/>
      <c r="Q32" s="29"/>
      <c r="R32" s="29"/>
      <c r="S32" s="29"/>
      <c r="T32" s="29"/>
      <c r="U32" s="29"/>
      <c r="V32" s="29"/>
      <c r="W32" s="29"/>
      <c r="X32" s="30"/>
      <c r="Y32" s="31"/>
      <c r="Z32" s="32"/>
      <c r="AA32" s="28"/>
      <c r="AB32" s="29"/>
      <c r="AC32" s="29"/>
      <c r="AD32" s="29"/>
      <c r="AE32" s="29"/>
      <c r="AF32" s="29"/>
      <c r="AG32" s="29"/>
      <c r="AH32" s="29"/>
      <c r="AI32" s="30"/>
      <c r="AJ32" s="31"/>
      <c r="AK32" s="29"/>
      <c r="AL32" s="29"/>
      <c r="AM32" s="29"/>
      <c r="AN32" s="29"/>
      <c r="AO32" s="29"/>
      <c r="AP32" s="29"/>
      <c r="AQ32" s="29"/>
      <c r="AR32" s="29"/>
      <c r="AS32" s="30"/>
      <c r="AT32" s="31"/>
      <c r="AU32" s="32"/>
      <c r="AV32" s="28"/>
      <c r="AW32" s="29"/>
      <c r="AX32" s="33"/>
      <c r="AY32" s="16"/>
      <c r="AZ32" s="31"/>
      <c r="BA32" s="29"/>
      <c r="BB32" s="33"/>
      <c r="BC32" s="16"/>
      <c r="BD32" s="31"/>
      <c r="BE32" s="29"/>
      <c r="BF32" s="33"/>
      <c r="BG32" s="16"/>
      <c r="BH32" s="31"/>
      <c r="BI32" s="29"/>
      <c r="BJ32" s="33"/>
      <c r="BK32" s="16"/>
      <c r="BL32" s="31"/>
      <c r="BM32" s="29"/>
      <c r="BN32" s="33"/>
      <c r="BO32" s="16"/>
      <c r="BP32" s="31"/>
      <c r="BQ32" s="29"/>
      <c r="BR32" s="33"/>
      <c r="BS32" s="16"/>
      <c r="BT32" s="31"/>
      <c r="BU32" s="29"/>
      <c r="BV32" s="33"/>
      <c r="BW32" s="16"/>
      <c r="BX32" s="31"/>
      <c r="BY32" s="29"/>
      <c r="BZ32" s="33"/>
      <c r="CA32" s="16"/>
      <c r="CB32" s="31"/>
      <c r="CC32" s="29"/>
      <c r="CD32" s="33"/>
      <c r="CE32" s="16"/>
      <c r="CF32" s="31"/>
      <c r="CG32" s="29"/>
      <c r="CH32" s="29"/>
      <c r="CI32" s="29"/>
      <c r="CJ32" s="29"/>
      <c r="CK32" s="29"/>
      <c r="CL32" s="29"/>
      <c r="CM32" s="29"/>
      <c r="CN32" s="29"/>
      <c r="CO32" s="30"/>
      <c r="CP32" s="31"/>
      <c r="CQ32" s="32"/>
      <c r="CR32" s="41"/>
      <c r="CS32" s="39"/>
      <c r="CT32" s="35"/>
      <c r="CU32" s="35"/>
      <c r="CV32" s="35"/>
      <c r="CW32" s="40"/>
      <c r="CX32" s="44">
        <v>46112</v>
      </c>
      <c r="CY32" s="45" t="s">
        <v>62</v>
      </c>
      <c r="CZ32" s="59" t="s">
        <v>100</v>
      </c>
      <c r="DA32" s="48" t="s">
        <v>104</v>
      </c>
      <c r="DB32" s="49" t="s">
        <v>65</v>
      </c>
    </row>
    <row r="33" spans="1:106" ht="22.5" customHeight="1" x14ac:dyDescent="0.15">
      <c r="A33" s="50">
        <v>19</v>
      </c>
      <c r="B33" s="26"/>
      <c r="C33" s="26"/>
      <c r="D33" s="16"/>
      <c r="E33" s="27"/>
      <c r="F33" s="28"/>
      <c r="G33" s="29"/>
      <c r="H33" s="29"/>
      <c r="I33" s="29"/>
      <c r="J33" s="29"/>
      <c r="K33" s="29"/>
      <c r="L33" s="29"/>
      <c r="M33" s="29"/>
      <c r="N33" s="30"/>
      <c r="O33" s="31"/>
      <c r="P33" s="29"/>
      <c r="Q33" s="29"/>
      <c r="R33" s="29"/>
      <c r="S33" s="29"/>
      <c r="T33" s="29"/>
      <c r="U33" s="29"/>
      <c r="V33" s="29"/>
      <c r="W33" s="29"/>
      <c r="X33" s="30"/>
      <c r="Y33" s="31"/>
      <c r="Z33" s="32"/>
      <c r="AA33" s="28"/>
      <c r="AB33" s="29"/>
      <c r="AC33" s="29"/>
      <c r="AD33" s="29"/>
      <c r="AE33" s="29"/>
      <c r="AF33" s="29"/>
      <c r="AG33" s="29"/>
      <c r="AH33" s="29"/>
      <c r="AI33" s="30"/>
      <c r="AJ33" s="31"/>
      <c r="AK33" s="29"/>
      <c r="AL33" s="29"/>
      <c r="AM33" s="29"/>
      <c r="AN33" s="29"/>
      <c r="AO33" s="29"/>
      <c r="AP33" s="29"/>
      <c r="AQ33" s="29"/>
      <c r="AR33" s="29"/>
      <c r="AS33" s="30"/>
      <c r="AT33" s="31"/>
      <c r="AU33" s="32"/>
      <c r="AV33" s="28"/>
      <c r="AW33" s="29"/>
      <c r="AX33" s="33"/>
      <c r="AY33" s="16"/>
      <c r="AZ33" s="31"/>
      <c r="BA33" s="29"/>
      <c r="BB33" s="33"/>
      <c r="BC33" s="16"/>
      <c r="BD33" s="31"/>
      <c r="BE33" s="29"/>
      <c r="BF33" s="33"/>
      <c r="BG33" s="16"/>
      <c r="BH33" s="31"/>
      <c r="BI33" s="29"/>
      <c r="BJ33" s="33"/>
      <c r="BK33" s="16"/>
      <c r="BL33" s="31"/>
      <c r="BM33" s="29"/>
      <c r="BN33" s="33"/>
      <c r="BO33" s="16"/>
      <c r="BP33" s="31"/>
      <c r="BQ33" s="29"/>
      <c r="BR33" s="33"/>
      <c r="BS33" s="16"/>
      <c r="BT33" s="31"/>
      <c r="BU33" s="29"/>
      <c r="BV33" s="33"/>
      <c r="BW33" s="16"/>
      <c r="BX33" s="31"/>
      <c r="BY33" s="29"/>
      <c r="BZ33" s="33"/>
      <c r="CA33" s="16"/>
      <c r="CB33" s="31"/>
      <c r="CC33" s="29"/>
      <c r="CD33" s="33"/>
      <c r="CE33" s="16"/>
      <c r="CF33" s="31"/>
      <c r="CG33" s="29"/>
      <c r="CH33" s="29"/>
      <c r="CI33" s="29"/>
      <c r="CJ33" s="29"/>
      <c r="CK33" s="29"/>
      <c r="CL33" s="29"/>
      <c r="CM33" s="29"/>
      <c r="CN33" s="29"/>
      <c r="CO33" s="30"/>
      <c r="CP33" s="31"/>
      <c r="CQ33" s="32"/>
      <c r="CR33" s="41"/>
      <c r="CS33" s="39"/>
      <c r="CT33" s="35"/>
      <c r="CU33" s="35"/>
      <c r="CV33" s="35"/>
      <c r="CW33" s="40"/>
      <c r="CX33" s="44">
        <v>46112</v>
      </c>
      <c r="CY33" s="45" t="s">
        <v>62</v>
      </c>
      <c r="CZ33" s="59" t="s">
        <v>100</v>
      </c>
      <c r="DA33" s="48" t="s">
        <v>104</v>
      </c>
      <c r="DB33" s="49" t="s">
        <v>65</v>
      </c>
    </row>
    <row r="34" spans="1:106" ht="22.5" customHeight="1" x14ac:dyDescent="0.15">
      <c r="A34" s="50">
        <v>20</v>
      </c>
      <c r="B34" s="26"/>
      <c r="C34" s="26"/>
      <c r="D34" s="16"/>
      <c r="E34" s="27"/>
      <c r="F34" s="28"/>
      <c r="G34" s="29"/>
      <c r="H34" s="29"/>
      <c r="I34" s="29"/>
      <c r="J34" s="29"/>
      <c r="K34" s="29"/>
      <c r="L34" s="29"/>
      <c r="M34" s="29"/>
      <c r="N34" s="30"/>
      <c r="O34" s="31"/>
      <c r="P34" s="29"/>
      <c r="Q34" s="29"/>
      <c r="R34" s="29"/>
      <c r="S34" s="29"/>
      <c r="T34" s="29"/>
      <c r="U34" s="29"/>
      <c r="V34" s="29"/>
      <c r="W34" s="29"/>
      <c r="X34" s="30"/>
      <c r="Y34" s="31"/>
      <c r="Z34" s="32"/>
      <c r="AA34" s="28"/>
      <c r="AB34" s="29"/>
      <c r="AC34" s="29"/>
      <c r="AD34" s="29"/>
      <c r="AE34" s="29"/>
      <c r="AF34" s="29"/>
      <c r="AG34" s="29"/>
      <c r="AH34" s="29"/>
      <c r="AI34" s="30"/>
      <c r="AJ34" s="31"/>
      <c r="AK34" s="29"/>
      <c r="AL34" s="29"/>
      <c r="AM34" s="29"/>
      <c r="AN34" s="29"/>
      <c r="AO34" s="29"/>
      <c r="AP34" s="29"/>
      <c r="AQ34" s="29"/>
      <c r="AR34" s="29"/>
      <c r="AS34" s="30"/>
      <c r="AT34" s="31"/>
      <c r="AU34" s="32"/>
      <c r="AV34" s="28"/>
      <c r="AW34" s="29"/>
      <c r="AX34" s="33"/>
      <c r="AY34" s="16"/>
      <c r="AZ34" s="31"/>
      <c r="BA34" s="29"/>
      <c r="BB34" s="33"/>
      <c r="BC34" s="16"/>
      <c r="BD34" s="31"/>
      <c r="BE34" s="29"/>
      <c r="BF34" s="33"/>
      <c r="BG34" s="16"/>
      <c r="BH34" s="31"/>
      <c r="BI34" s="29"/>
      <c r="BJ34" s="33"/>
      <c r="BK34" s="16"/>
      <c r="BL34" s="31"/>
      <c r="BM34" s="29"/>
      <c r="BN34" s="33"/>
      <c r="BO34" s="16"/>
      <c r="BP34" s="31"/>
      <c r="BQ34" s="29"/>
      <c r="BR34" s="33"/>
      <c r="BS34" s="16"/>
      <c r="BT34" s="31"/>
      <c r="BU34" s="29"/>
      <c r="BV34" s="33"/>
      <c r="BW34" s="16"/>
      <c r="BX34" s="31"/>
      <c r="BY34" s="29"/>
      <c r="BZ34" s="33"/>
      <c r="CA34" s="16"/>
      <c r="CB34" s="31"/>
      <c r="CC34" s="29"/>
      <c r="CD34" s="33"/>
      <c r="CE34" s="16"/>
      <c r="CF34" s="31"/>
      <c r="CG34" s="29"/>
      <c r="CH34" s="29"/>
      <c r="CI34" s="29"/>
      <c r="CJ34" s="29"/>
      <c r="CK34" s="29"/>
      <c r="CL34" s="29"/>
      <c r="CM34" s="29"/>
      <c r="CN34" s="29"/>
      <c r="CO34" s="30"/>
      <c r="CP34" s="31"/>
      <c r="CQ34" s="32"/>
      <c r="CR34" s="41"/>
      <c r="CS34" s="39"/>
      <c r="CT34" s="35"/>
      <c r="CU34" s="35"/>
      <c r="CV34" s="35"/>
      <c r="CW34" s="40"/>
      <c r="CX34" s="44">
        <v>46112</v>
      </c>
      <c r="CY34" s="45" t="s">
        <v>62</v>
      </c>
      <c r="CZ34" s="59" t="s">
        <v>100</v>
      </c>
      <c r="DA34" s="48" t="s">
        <v>104</v>
      </c>
      <c r="DB34" s="49" t="s">
        <v>65</v>
      </c>
    </row>
  </sheetData>
  <mergeCells count="138">
    <mergeCell ref="AV9:AV14"/>
    <mergeCell ref="AL8:AL14"/>
    <mergeCell ref="AM8:AM14"/>
    <mergeCell ref="AN8:AN14"/>
    <mergeCell ref="AO8:AO14"/>
    <mergeCell ref="AA6:AU6"/>
    <mergeCell ref="CS6:CW6"/>
    <mergeCell ref="CS7:CS14"/>
    <mergeCell ref="CT7:CT14"/>
    <mergeCell ref="CU7:CU14"/>
    <mergeCell ref="CV7:CV14"/>
    <mergeCell ref="CW7:CW14"/>
    <mergeCell ref="BP8:BS8"/>
    <mergeCell ref="BP9:BP14"/>
    <mergeCell ref="BQ9:BQ14"/>
    <mergeCell ref="CO8:CO14"/>
    <mergeCell ref="CP8:CP14"/>
    <mergeCell ref="CQ8:CQ14"/>
    <mergeCell ref="CF8:CF14"/>
    <mergeCell ref="CG8:CG14"/>
    <mergeCell ref="AT7:AU7"/>
    <mergeCell ref="AY9:AY14"/>
    <mergeCell ref="AX9:AX14"/>
    <mergeCell ref="AW9:AW14"/>
    <mergeCell ref="H8:H14"/>
    <mergeCell ref="I8:I14"/>
    <mergeCell ref="J8:J14"/>
    <mergeCell ref="K8:K14"/>
    <mergeCell ref="L8:L14"/>
    <mergeCell ref="M8:M14"/>
    <mergeCell ref="AI8:AI14"/>
    <mergeCell ref="AA7:AI7"/>
    <mergeCell ref="AJ7:AS7"/>
    <mergeCell ref="AA8:AA14"/>
    <mergeCell ref="AB8:AB14"/>
    <mergeCell ref="AC8:AC14"/>
    <mergeCell ref="AD8:AD14"/>
    <mergeCell ref="AE8:AE14"/>
    <mergeCell ref="AF8:AF14"/>
    <mergeCell ref="AG8:AG14"/>
    <mergeCell ref="AH8:AH14"/>
    <mergeCell ref="AJ8:AJ14"/>
    <mergeCell ref="AK8:AK14"/>
    <mergeCell ref="F6:Z6"/>
    <mergeCell ref="E6:E14"/>
    <mergeCell ref="D6:D14"/>
    <mergeCell ref="C6:C14"/>
    <mergeCell ref="B6:B14"/>
    <mergeCell ref="A6:A14"/>
    <mergeCell ref="O8:O14"/>
    <mergeCell ref="P8:P14"/>
    <mergeCell ref="Q8:Q14"/>
    <mergeCell ref="R8:R14"/>
    <mergeCell ref="F7:N7"/>
    <mergeCell ref="O7:X7"/>
    <mergeCell ref="S8:S14"/>
    <mergeCell ref="Y7:Z7"/>
    <mergeCell ref="Z8:Z14"/>
    <mergeCell ref="T8:T14"/>
    <mergeCell ref="U8:U14"/>
    <mergeCell ref="V8:V14"/>
    <mergeCell ref="W8:W14"/>
    <mergeCell ref="X8:X14"/>
    <mergeCell ref="Y8:Y14"/>
    <mergeCell ref="N8:N14"/>
    <mergeCell ref="F8:F14"/>
    <mergeCell ref="G8:G14"/>
    <mergeCell ref="A1:B1"/>
    <mergeCell ref="A2:B2"/>
    <mergeCell ref="A3:B3"/>
    <mergeCell ref="C1:E1"/>
    <mergeCell ref="C2:E2"/>
    <mergeCell ref="C3:E3"/>
    <mergeCell ref="AV8:AY8"/>
    <mergeCell ref="AV6:CQ6"/>
    <mergeCell ref="AV7:CE7"/>
    <mergeCell ref="CF7:CO7"/>
    <mergeCell ref="CP7:CQ7"/>
    <mergeCell ref="CI8:CI14"/>
    <mergeCell ref="CJ8:CJ14"/>
    <mergeCell ref="CK8:CK14"/>
    <mergeCell ref="CL8:CL14"/>
    <mergeCell ref="CM8:CM14"/>
    <mergeCell ref="CN8:CN14"/>
    <mergeCell ref="AP8:AP14"/>
    <mergeCell ref="AQ8:AQ14"/>
    <mergeCell ref="AR8:AR14"/>
    <mergeCell ref="AS8:AS14"/>
    <mergeCell ref="AT8:AT14"/>
    <mergeCell ref="AU8:AU14"/>
    <mergeCell ref="BA9:BA14"/>
    <mergeCell ref="BZ9:BZ14"/>
    <mergeCell ref="AZ8:BC8"/>
    <mergeCell ref="AZ9:AZ14"/>
    <mergeCell ref="BU9:BU14"/>
    <mergeCell ref="BB9:BB14"/>
    <mergeCell ref="BC9:BC14"/>
    <mergeCell ref="BD8:BG8"/>
    <mergeCell ref="BD9:BD14"/>
    <mergeCell ref="BE9:BE14"/>
    <mergeCell ref="BF9:BF14"/>
    <mergeCell ref="BG9:BG14"/>
    <mergeCell ref="BW9:BW14"/>
    <mergeCell ref="BH8:BK8"/>
    <mergeCell ref="BH9:BH14"/>
    <mergeCell ref="BI9:BI14"/>
    <mergeCell ref="BJ9:BJ14"/>
    <mergeCell ref="BK9:BK14"/>
    <mergeCell ref="BL8:BO8"/>
    <mergeCell ref="BL9:BL14"/>
    <mergeCell ref="BM9:BM14"/>
    <mergeCell ref="BV9:BV14"/>
    <mergeCell ref="BN9:BN14"/>
    <mergeCell ref="BO9:BO14"/>
    <mergeCell ref="CY7:CY14"/>
    <mergeCell ref="CX6:CY6"/>
    <mergeCell ref="CR7:CR14"/>
    <mergeCell ref="CZ6:DB6"/>
    <mergeCell ref="A4:B4"/>
    <mergeCell ref="C4:E4"/>
    <mergeCell ref="CZ7:CZ14"/>
    <mergeCell ref="DA7:DA14"/>
    <mergeCell ref="DB7:DB14"/>
    <mergeCell ref="CX7:CX14"/>
    <mergeCell ref="CA9:CA14"/>
    <mergeCell ref="CB8:CE8"/>
    <mergeCell ref="CB9:CB14"/>
    <mergeCell ref="CC9:CC14"/>
    <mergeCell ref="CD9:CD14"/>
    <mergeCell ref="CE9:CE14"/>
    <mergeCell ref="BR9:BR14"/>
    <mergeCell ref="BS9:BS14"/>
    <mergeCell ref="BT8:BW8"/>
    <mergeCell ref="BT9:BT14"/>
    <mergeCell ref="CH8:CH14"/>
    <mergeCell ref="BX8:CA8"/>
    <mergeCell ref="BX9:BX14"/>
    <mergeCell ref="BY9:BY14"/>
  </mergeCells>
  <phoneticPr fontId="1"/>
  <dataValidations count="9">
    <dataValidation type="whole" allowBlank="1" showInputMessage="1" showErrorMessage="1" sqref="F15:N34 AA15:AI34 AY15:AY34 BC15:BC34 BG15:BG34 BK15:BK34 BO15:BO34 BS15:BS34 BW15:BW34 CA15:CA34 CE15:CE34" xr:uid="{D24DD626-6EF0-48C9-B33D-2284CFE01F57}">
      <formula1>0</formula1>
      <formula2>5</formula2>
    </dataValidation>
    <dataValidation type="list" allowBlank="1" showInputMessage="1" showErrorMessage="1" sqref="O15:X34 AJ15:AS34 CF15:CO34" xr:uid="{2E6D246A-A85C-4D88-8014-24A315D1F510}">
      <formula1>"○"</formula1>
    </dataValidation>
    <dataValidation type="whole" operator="greaterThan" allowBlank="1" showInputMessage="1" showErrorMessage="1" sqref="Y15:Y34 AT15:AT34 CP15:CP34" xr:uid="{BA5B0299-1119-4100-AA84-257B20B23C9F}">
      <formula1>0</formula1>
    </dataValidation>
    <dataValidation type="list" allowBlank="1" showInputMessage="1" showErrorMessage="1" sqref="AV15:AX34 AZ15:BB34 BD15:BF34 BH15:BJ34 BL15:BN34 BP15:BR34 BT15:BV34 BX15:BZ34 CB15:CD34" xr:uid="{63DBFEA2-11E6-453D-957E-70C60B2AF5C7}">
      <formula1>"A,B,C"</formula1>
    </dataValidation>
    <dataValidation type="list" allowBlank="1" showInputMessage="1" showErrorMessage="1" sqref="CY15:CY34" xr:uid="{FF46BF75-21AA-454A-8B60-468A50719DC7}">
      <formula1>"卒業見込,卒　　業"</formula1>
    </dataValidation>
    <dataValidation type="list" allowBlank="1" showInputMessage="1" showErrorMessage="1" sqref="CZ15:CZ34" xr:uid="{F896E95A-C3F3-4AD0-BFFF-7B27A56B4EB3}">
      <formula1>"新潟産業大学附属高等学校"</formula1>
    </dataValidation>
    <dataValidation type="list" allowBlank="1" showInputMessage="1" showErrorMessage="1" sqref="DA15:DA34" xr:uid="{6FB14B7C-7371-4F6F-B23E-56CDCB2E1A28}">
      <formula1>"全日制,通信制"</formula1>
    </dataValidation>
    <dataValidation type="list" allowBlank="1" showInputMessage="1" showErrorMessage="1" sqref="DB15:DB34" xr:uid="{B5305759-674C-4F3B-A73D-D73FDAE402BD}">
      <formula1>"普通科"</formula1>
    </dataValidation>
    <dataValidation type="list" allowBlank="1" showInputMessage="1" showErrorMessage="1" sqref="D15:D34" xr:uid="{E4810FD5-D539-4CF5-883A-39C263EC2E18}">
      <formula1>"男,女"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110"/>
  <sheetViews>
    <sheetView showGridLines="0" view="pageBreakPreview" zoomScaleNormal="100" zoomScaleSheetLayoutView="100" workbookViewId="0">
      <selection activeCell="AP23" sqref="AP23"/>
    </sheetView>
  </sheetViews>
  <sheetFormatPr defaultColWidth="9" defaultRowHeight="11.25" x14ac:dyDescent="0.15"/>
  <cols>
    <col min="1" max="1" width="1.875" style="1" customWidth="1"/>
    <col min="2" max="26" width="3.125" style="1" customWidth="1"/>
    <col min="27" max="37" width="2.5" style="1" customWidth="1"/>
    <col min="38" max="38" width="1.875" style="1" customWidth="1"/>
    <col min="39" max="39" width="15" style="1" customWidth="1"/>
    <col min="40" max="16384" width="9" style="1"/>
  </cols>
  <sheetData>
    <row r="1" spans="2:39" ht="9" customHeight="1" x14ac:dyDescent="0.15"/>
    <row r="2" spans="2:39" ht="45" customHeight="1" thickBot="1" x14ac:dyDescent="0.2">
      <c r="B2" s="130" t="s">
        <v>64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</row>
    <row r="3" spans="2:39" ht="15" customHeight="1" x14ac:dyDescent="0.15">
      <c r="B3" s="218" t="s">
        <v>0</v>
      </c>
      <c r="C3" s="124" t="str">
        <f>VLOOKUP($AM$4,入力シート!$A:$DB,104,FALSE)</f>
        <v>新潟産業大学附属高等学校</v>
      </c>
      <c r="D3" s="125"/>
      <c r="E3" s="125"/>
      <c r="F3" s="125"/>
      <c r="G3" s="125"/>
      <c r="H3" s="125"/>
      <c r="I3" s="125"/>
      <c r="J3" s="125"/>
      <c r="K3" s="125"/>
      <c r="L3" s="126"/>
      <c r="M3" s="220" t="s">
        <v>51</v>
      </c>
      <c r="N3" s="124" t="str">
        <f>VLOOKUP($AM$4,入力シート!$A:$DB,105,FALSE)</f>
        <v>通信制</v>
      </c>
      <c r="O3" s="125"/>
      <c r="P3" s="125"/>
      <c r="Q3" s="126"/>
      <c r="R3" s="222" t="s">
        <v>11</v>
      </c>
      <c r="S3" s="124" t="str">
        <f>VLOOKUP($AM$4,入力シート!$A:$DB,106,FALSE)</f>
        <v>普通科</v>
      </c>
      <c r="T3" s="125"/>
      <c r="U3" s="125"/>
      <c r="V3" s="125"/>
      <c r="W3" s="125"/>
      <c r="X3" s="125"/>
      <c r="Y3" s="126"/>
      <c r="Z3" s="220" t="s">
        <v>49</v>
      </c>
      <c r="AA3" s="224" t="s">
        <v>28</v>
      </c>
      <c r="AB3" s="125"/>
      <c r="AC3" s="125"/>
      <c r="AD3" s="125"/>
      <c r="AE3" s="125"/>
      <c r="AF3" s="125"/>
      <c r="AG3" s="125"/>
      <c r="AH3" s="125"/>
      <c r="AI3" s="125"/>
      <c r="AJ3" s="248" t="s">
        <v>24</v>
      </c>
      <c r="AK3" s="249"/>
      <c r="AM3" s="2" t="s">
        <v>102</v>
      </c>
    </row>
    <row r="4" spans="2:39" ht="37.5" customHeight="1" x14ac:dyDescent="0.15">
      <c r="B4" s="219"/>
      <c r="C4" s="127"/>
      <c r="D4" s="128"/>
      <c r="E4" s="128"/>
      <c r="F4" s="128"/>
      <c r="G4" s="128"/>
      <c r="H4" s="128"/>
      <c r="I4" s="128"/>
      <c r="J4" s="128"/>
      <c r="K4" s="128"/>
      <c r="L4" s="129"/>
      <c r="M4" s="221"/>
      <c r="N4" s="127"/>
      <c r="O4" s="128"/>
      <c r="P4" s="128"/>
      <c r="Q4" s="129"/>
      <c r="R4" s="223"/>
      <c r="S4" s="127"/>
      <c r="T4" s="128"/>
      <c r="U4" s="128"/>
      <c r="V4" s="128"/>
      <c r="W4" s="128"/>
      <c r="X4" s="128"/>
      <c r="Y4" s="129"/>
      <c r="Z4" s="207"/>
      <c r="AA4" s="225"/>
      <c r="AB4" s="128"/>
      <c r="AC4" s="128"/>
      <c r="AD4" s="128"/>
      <c r="AE4" s="128"/>
      <c r="AF4" s="128"/>
      <c r="AG4" s="128"/>
      <c r="AH4" s="128"/>
      <c r="AI4" s="128"/>
      <c r="AJ4" s="250"/>
      <c r="AK4" s="251"/>
      <c r="AM4" s="15">
        <v>1</v>
      </c>
    </row>
    <row r="5" spans="2:39" ht="15" customHeight="1" x14ac:dyDescent="0.15">
      <c r="B5" s="215" t="s">
        <v>67</v>
      </c>
      <c r="C5" s="216"/>
      <c r="D5" s="217"/>
      <c r="E5" s="239">
        <f>VLOOKUP($AM$4,入力シート!$A:$DB,3,FALSE)</f>
        <v>0</v>
      </c>
      <c r="F5" s="240"/>
      <c r="G5" s="240"/>
      <c r="H5" s="240"/>
      <c r="I5" s="240"/>
      <c r="J5" s="240"/>
      <c r="K5" s="240"/>
      <c r="L5" s="241"/>
      <c r="M5" s="242" t="s">
        <v>50</v>
      </c>
      <c r="N5" s="244">
        <f>VLOOKUP($AM$4,入力シート!$A:$DB,4,FALSE)</f>
        <v>0</v>
      </c>
      <c r="O5" s="148"/>
      <c r="P5" s="205" t="s">
        <v>48</v>
      </c>
      <c r="Q5" s="232">
        <f>VLOOKUP($AM$4,入力シート!$A:$DB,5,FALSE)</f>
        <v>0</v>
      </c>
      <c r="R5" s="233"/>
      <c r="S5" s="233"/>
      <c r="T5" s="233"/>
      <c r="U5" s="233"/>
      <c r="V5" s="233"/>
      <c r="W5" s="233"/>
      <c r="X5" s="233"/>
      <c r="Y5" s="234"/>
      <c r="Z5" s="138" t="s">
        <v>47</v>
      </c>
      <c r="AA5" s="259">
        <f>VLOOKUP($AM$4,入力シート!$A:$DB,102,FALSE)</f>
        <v>46112</v>
      </c>
      <c r="AB5" s="260"/>
      <c r="AC5" s="260"/>
      <c r="AD5" s="260"/>
      <c r="AE5" s="260"/>
      <c r="AF5" s="260"/>
      <c r="AG5" s="260"/>
      <c r="AH5" s="254" t="str">
        <f>VLOOKUP($AM$4,入力シート!$A:$DB,103,FALSE)</f>
        <v>卒業見込</v>
      </c>
      <c r="AI5" s="254"/>
      <c r="AJ5" s="254"/>
      <c r="AK5" s="255"/>
    </row>
    <row r="6" spans="2:39" ht="37.5" customHeight="1" x14ac:dyDescent="0.15">
      <c r="B6" s="212" t="s">
        <v>66</v>
      </c>
      <c r="C6" s="213"/>
      <c r="D6" s="214"/>
      <c r="E6" s="127">
        <f>VLOOKUP($AM$4,入力シート!$A:$DB,2,FALSE)</f>
        <v>0</v>
      </c>
      <c r="F6" s="128"/>
      <c r="G6" s="128"/>
      <c r="H6" s="128"/>
      <c r="I6" s="128"/>
      <c r="J6" s="128"/>
      <c r="K6" s="128"/>
      <c r="L6" s="129"/>
      <c r="M6" s="243"/>
      <c r="N6" s="128"/>
      <c r="O6" s="129"/>
      <c r="P6" s="207"/>
      <c r="Q6" s="235"/>
      <c r="R6" s="236"/>
      <c r="S6" s="236"/>
      <c r="T6" s="236"/>
      <c r="U6" s="236"/>
      <c r="V6" s="236"/>
      <c r="W6" s="236"/>
      <c r="X6" s="236"/>
      <c r="Y6" s="237"/>
      <c r="Z6" s="211"/>
      <c r="AA6" s="261"/>
      <c r="AB6" s="262"/>
      <c r="AC6" s="262"/>
      <c r="AD6" s="262"/>
      <c r="AE6" s="262"/>
      <c r="AF6" s="262"/>
      <c r="AG6" s="262"/>
      <c r="AH6" s="256"/>
      <c r="AI6" s="256"/>
      <c r="AJ6" s="256"/>
      <c r="AK6" s="257"/>
    </row>
    <row r="7" spans="2:39" ht="15" customHeight="1" x14ac:dyDescent="0.15">
      <c r="B7" s="226" t="s">
        <v>27</v>
      </c>
      <c r="C7" s="3"/>
      <c r="D7" s="4" t="s">
        <v>1</v>
      </c>
      <c r="E7" s="208" t="s">
        <v>16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9" t="s">
        <v>55</v>
      </c>
      <c r="Q7" s="209"/>
      <c r="R7" s="209"/>
      <c r="S7" s="209"/>
      <c r="T7" s="209"/>
      <c r="U7" s="209"/>
      <c r="V7" s="209"/>
      <c r="W7" s="209"/>
      <c r="X7" s="209"/>
      <c r="Y7" s="205" t="s">
        <v>37</v>
      </c>
      <c r="Z7" s="151" t="s">
        <v>36</v>
      </c>
      <c r="AA7" s="152"/>
      <c r="AB7" s="152"/>
      <c r="AC7" s="152"/>
      <c r="AD7" s="152"/>
      <c r="AE7" s="153"/>
      <c r="AF7" s="151" t="s">
        <v>12</v>
      </c>
      <c r="AG7" s="153"/>
      <c r="AH7" s="151" t="s">
        <v>13</v>
      </c>
      <c r="AI7" s="153"/>
      <c r="AJ7" s="155" t="s">
        <v>14</v>
      </c>
      <c r="AK7" s="252"/>
    </row>
    <row r="8" spans="2:39" ht="15" customHeight="1" x14ac:dyDescent="0.15">
      <c r="B8" s="227"/>
      <c r="C8" s="5" t="s">
        <v>2</v>
      </c>
      <c r="D8" s="6"/>
      <c r="E8" s="230" t="s">
        <v>15</v>
      </c>
      <c r="F8" s="231"/>
      <c r="G8" s="231"/>
      <c r="H8" s="231"/>
      <c r="I8" s="231"/>
      <c r="J8" s="231"/>
      <c r="K8" s="231"/>
      <c r="L8" s="231"/>
      <c r="M8" s="231"/>
      <c r="N8" s="209" t="s">
        <v>54</v>
      </c>
      <c r="O8" s="209"/>
      <c r="P8" s="230" t="s">
        <v>12</v>
      </c>
      <c r="Q8" s="238"/>
      <c r="R8" s="230" t="s">
        <v>13</v>
      </c>
      <c r="S8" s="238"/>
      <c r="T8" s="230" t="s">
        <v>14</v>
      </c>
      <c r="U8" s="238"/>
      <c r="V8" s="230" t="s">
        <v>28</v>
      </c>
      <c r="W8" s="231"/>
      <c r="X8" s="231"/>
      <c r="Y8" s="206"/>
      <c r="Z8" s="157"/>
      <c r="AA8" s="158"/>
      <c r="AB8" s="158"/>
      <c r="AC8" s="158"/>
      <c r="AD8" s="158"/>
      <c r="AE8" s="159"/>
      <c r="AF8" s="157"/>
      <c r="AG8" s="159"/>
      <c r="AH8" s="157"/>
      <c r="AI8" s="159"/>
      <c r="AJ8" s="158"/>
      <c r="AK8" s="253"/>
    </row>
    <row r="9" spans="2:39" ht="7.5" customHeight="1" x14ac:dyDescent="0.15">
      <c r="B9" s="227"/>
      <c r="C9" s="137" t="s">
        <v>3</v>
      </c>
      <c r="D9" s="138"/>
      <c r="E9" s="161" t="s">
        <v>33</v>
      </c>
      <c r="F9" s="162"/>
      <c r="G9" s="162"/>
      <c r="H9" s="162"/>
      <c r="I9" s="162"/>
      <c r="J9" s="162"/>
      <c r="K9" s="162"/>
      <c r="L9" s="162"/>
      <c r="M9" s="162"/>
      <c r="N9" s="160">
        <f>VLOOKUP($AM$4,入力シート!$A:$DB,48,FALSE)</f>
        <v>0</v>
      </c>
      <c r="O9" s="160"/>
      <c r="P9" s="147">
        <f>VLOOKUP($AM$4,入力シート!$A:$DB,6,FALSE)</f>
        <v>0</v>
      </c>
      <c r="Q9" s="148"/>
      <c r="R9" s="147">
        <f>VLOOKUP($AM$4,入力シート!$A:$DB,27,FALSE)</f>
        <v>0</v>
      </c>
      <c r="S9" s="148"/>
      <c r="T9" s="147">
        <f>VLOOKUP($AM$4,入力シート!$A:$DB,51,FALSE)</f>
        <v>0</v>
      </c>
      <c r="U9" s="148"/>
      <c r="V9" s="151"/>
      <c r="W9" s="152"/>
      <c r="X9" s="153"/>
      <c r="Y9" s="206"/>
      <c r="Z9" s="152" t="s">
        <v>17</v>
      </c>
      <c r="AA9" s="152"/>
      <c r="AB9" s="152"/>
      <c r="AC9" s="152"/>
      <c r="AD9" s="152"/>
      <c r="AE9" s="153"/>
      <c r="AF9" s="147">
        <f>VLOOKUP($AM$4,入力シート!$A:$DB,15,FALSE)</f>
        <v>0</v>
      </c>
      <c r="AG9" s="148"/>
      <c r="AH9" s="147">
        <f>VLOOKUP($AM$4,入力シート!$A:$DB,36,FALSE)</f>
        <v>0</v>
      </c>
      <c r="AI9" s="148"/>
      <c r="AJ9" s="147">
        <f>VLOOKUP($AM$4,入力シート!$A:$DB,84,FALSE)</f>
        <v>0</v>
      </c>
      <c r="AK9" s="245"/>
    </row>
    <row r="10" spans="2:39" ht="7.5" customHeight="1" x14ac:dyDescent="0.15">
      <c r="B10" s="227"/>
      <c r="C10" s="139"/>
      <c r="D10" s="140"/>
      <c r="E10" s="161"/>
      <c r="F10" s="162"/>
      <c r="G10" s="162"/>
      <c r="H10" s="162"/>
      <c r="I10" s="162"/>
      <c r="J10" s="162"/>
      <c r="K10" s="162"/>
      <c r="L10" s="162"/>
      <c r="M10" s="162"/>
      <c r="N10" s="160"/>
      <c r="O10" s="160"/>
      <c r="P10" s="149"/>
      <c r="Q10" s="150"/>
      <c r="R10" s="149"/>
      <c r="S10" s="150"/>
      <c r="T10" s="149"/>
      <c r="U10" s="150"/>
      <c r="V10" s="154"/>
      <c r="W10" s="155"/>
      <c r="X10" s="156"/>
      <c r="Y10" s="206"/>
      <c r="Z10" s="155"/>
      <c r="AA10" s="155"/>
      <c r="AB10" s="155"/>
      <c r="AC10" s="155"/>
      <c r="AD10" s="155"/>
      <c r="AE10" s="156"/>
      <c r="AF10" s="149"/>
      <c r="AG10" s="150"/>
      <c r="AH10" s="149"/>
      <c r="AI10" s="150"/>
      <c r="AJ10" s="149"/>
      <c r="AK10" s="246"/>
    </row>
    <row r="11" spans="2:39" ht="7.5" customHeight="1" x14ac:dyDescent="0.15">
      <c r="B11" s="227"/>
      <c r="C11" s="139"/>
      <c r="D11" s="140"/>
      <c r="E11" s="161"/>
      <c r="F11" s="162"/>
      <c r="G11" s="162"/>
      <c r="H11" s="162"/>
      <c r="I11" s="162"/>
      <c r="J11" s="162"/>
      <c r="K11" s="162"/>
      <c r="L11" s="162"/>
      <c r="M11" s="162"/>
      <c r="N11" s="160"/>
      <c r="O11" s="160"/>
      <c r="P11" s="149"/>
      <c r="Q11" s="150"/>
      <c r="R11" s="149"/>
      <c r="S11" s="150"/>
      <c r="T11" s="149"/>
      <c r="U11" s="150"/>
      <c r="V11" s="154"/>
      <c r="W11" s="155"/>
      <c r="X11" s="156"/>
      <c r="Y11" s="206"/>
      <c r="Z11" s="155"/>
      <c r="AA11" s="155"/>
      <c r="AB11" s="155"/>
      <c r="AC11" s="155"/>
      <c r="AD11" s="155"/>
      <c r="AE11" s="156"/>
      <c r="AF11" s="149"/>
      <c r="AG11" s="150"/>
      <c r="AH11" s="149"/>
      <c r="AI11" s="150"/>
      <c r="AJ11" s="149"/>
      <c r="AK11" s="246"/>
    </row>
    <row r="12" spans="2:39" ht="7.5" customHeight="1" x14ac:dyDescent="0.15">
      <c r="B12" s="227"/>
      <c r="C12" s="139"/>
      <c r="D12" s="140"/>
      <c r="E12" s="161" t="s">
        <v>34</v>
      </c>
      <c r="F12" s="162"/>
      <c r="G12" s="162"/>
      <c r="H12" s="162"/>
      <c r="I12" s="162"/>
      <c r="J12" s="162"/>
      <c r="K12" s="162"/>
      <c r="L12" s="162"/>
      <c r="M12" s="162"/>
      <c r="N12" s="160">
        <f>VLOOKUP($AM$4,入力シート!$A:$DB,49,FALSE)</f>
        <v>0</v>
      </c>
      <c r="O12" s="160"/>
      <c r="P12" s="149"/>
      <c r="Q12" s="150"/>
      <c r="R12" s="149"/>
      <c r="S12" s="150"/>
      <c r="T12" s="149"/>
      <c r="U12" s="150"/>
      <c r="V12" s="154"/>
      <c r="W12" s="155"/>
      <c r="X12" s="156"/>
      <c r="Y12" s="206"/>
      <c r="Z12" s="155"/>
      <c r="AA12" s="155"/>
      <c r="AB12" s="155"/>
      <c r="AC12" s="155"/>
      <c r="AD12" s="155"/>
      <c r="AE12" s="156"/>
      <c r="AF12" s="149"/>
      <c r="AG12" s="150"/>
      <c r="AH12" s="149"/>
      <c r="AI12" s="150"/>
      <c r="AJ12" s="149"/>
      <c r="AK12" s="246"/>
    </row>
    <row r="13" spans="2:39" ht="7.5" customHeight="1" x14ac:dyDescent="0.15">
      <c r="B13" s="227"/>
      <c r="C13" s="139"/>
      <c r="D13" s="140"/>
      <c r="E13" s="161"/>
      <c r="F13" s="162"/>
      <c r="G13" s="162"/>
      <c r="H13" s="162"/>
      <c r="I13" s="162"/>
      <c r="J13" s="162"/>
      <c r="K13" s="162"/>
      <c r="L13" s="162"/>
      <c r="M13" s="162"/>
      <c r="N13" s="160"/>
      <c r="O13" s="160"/>
      <c r="P13" s="149"/>
      <c r="Q13" s="150"/>
      <c r="R13" s="149"/>
      <c r="S13" s="150"/>
      <c r="T13" s="149"/>
      <c r="U13" s="150"/>
      <c r="V13" s="154"/>
      <c r="W13" s="155"/>
      <c r="X13" s="156"/>
      <c r="Y13" s="206"/>
      <c r="Z13" s="158"/>
      <c r="AA13" s="158"/>
      <c r="AB13" s="158"/>
      <c r="AC13" s="158"/>
      <c r="AD13" s="158"/>
      <c r="AE13" s="159"/>
      <c r="AF13" s="127"/>
      <c r="AG13" s="129"/>
      <c r="AH13" s="127"/>
      <c r="AI13" s="129"/>
      <c r="AJ13" s="127"/>
      <c r="AK13" s="247"/>
    </row>
    <row r="14" spans="2:39" ht="7.5" customHeight="1" x14ac:dyDescent="0.15">
      <c r="B14" s="227"/>
      <c r="C14" s="139"/>
      <c r="D14" s="140"/>
      <c r="E14" s="161"/>
      <c r="F14" s="162"/>
      <c r="G14" s="162"/>
      <c r="H14" s="162"/>
      <c r="I14" s="162"/>
      <c r="J14" s="162"/>
      <c r="K14" s="162"/>
      <c r="L14" s="162"/>
      <c r="M14" s="162"/>
      <c r="N14" s="160"/>
      <c r="O14" s="160"/>
      <c r="P14" s="149"/>
      <c r="Q14" s="150"/>
      <c r="R14" s="149"/>
      <c r="S14" s="150"/>
      <c r="T14" s="149"/>
      <c r="U14" s="150"/>
      <c r="V14" s="154"/>
      <c r="W14" s="155"/>
      <c r="X14" s="156"/>
      <c r="Y14" s="206"/>
      <c r="Z14" s="152" t="s">
        <v>18</v>
      </c>
      <c r="AA14" s="152"/>
      <c r="AB14" s="152"/>
      <c r="AC14" s="152"/>
      <c r="AD14" s="152"/>
      <c r="AE14" s="153"/>
      <c r="AF14" s="147">
        <f>VLOOKUP($AM$4,入力シート!$A:$DB,16,FALSE)</f>
        <v>0</v>
      </c>
      <c r="AG14" s="148"/>
      <c r="AH14" s="147">
        <f>VLOOKUP($AM$4,入力シート!$A:$DB,37,FALSE)</f>
        <v>0</v>
      </c>
      <c r="AI14" s="148"/>
      <c r="AJ14" s="147">
        <f>VLOOKUP($AM$4,入力シート!$A:$DB,85,FALSE)</f>
        <v>0</v>
      </c>
      <c r="AK14" s="245"/>
    </row>
    <row r="15" spans="2:39" ht="7.5" customHeight="1" x14ac:dyDescent="0.15">
      <c r="B15" s="227"/>
      <c r="C15" s="139"/>
      <c r="D15" s="140"/>
      <c r="E15" s="161" t="s">
        <v>35</v>
      </c>
      <c r="F15" s="162"/>
      <c r="G15" s="162"/>
      <c r="H15" s="162"/>
      <c r="I15" s="162"/>
      <c r="J15" s="162"/>
      <c r="K15" s="162"/>
      <c r="L15" s="162"/>
      <c r="M15" s="162"/>
      <c r="N15" s="160">
        <f>VLOOKUP($AM$4,入力シート!$A:$DB,50,FALSE)</f>
        <v>0</v>
      </c>
      <c r="O15" s="160"/>
      <c r="P15" s="149"/>
      <c r="Q15" s="150"/>
      <c r="R15" s="149"/>
      <c r="S15" s="150"/>
      <c r="T15" s="149"/>
      <c r="U15" s="150"/>
      <c r="V15" s="154"/>
      <c r="W15" s="155"/>
      <c r="X15" s="156"/>
      <c r="Y15" s="206"/>
      <c r="Z15" s="155"/>
      <c r="AA15" s="155"/>
      <c r="AB15" s="155"/>
      <c r="AC15" s="155"/>
      <c r="AD15" s="155"/>
      <c r="AE15" s="156"/>
      <c r="AF15" s="149"/>
      <c r="AG15" s="150"/>
      <c r="AH15" s="149"/>
      <c r="AI15" s="150"/>
      <c r="AJ15" s="149"/>
      <c r="AK15" s="246"/>
    </row>
    <row r="16" spans="2:39" ht="7.5" customHeight="1" x14ac:dyDescent="0.15">
      <c r="B16" s="227"/>
      <c r="C16" s="139"/>
      <c r="D16" s="140"/>
      <c r="E16" s="161"/>
      <c r="F16" s="162"/>
      <c r="G16" s="162"/>
      <c r="H16" s="162"/>
      <c r="I16" s="162"/>
      <c r="J16" s="162"/>
      <c r="K16" s="162"/>
      <c r="L16" s="162"/>
      <c r="M16" s="162"/>
      <c r="N16" s="160"/>
      <c r="O16" s="160"/>
      <c r="P16" s="149"/>
      <c r="Q16" s="150"/>
      <c r="R16" s="149"/>
      <c r="S16" s="150"/>
      <c r="T16" s="149"/>
      <c r="U16" s="150"/>
      <c r="V16" s="154"/>
      <c r="W16" s="155"/>
      <c r="X16" s="156"/>
      <c r="Y16" s="206"/>
      <c r="Z16" s="155"/>
      <c r="AA16" s="155"/>
      <c r="AB16" s="155"/>
      <c r="AC16" s="155"/>
      <c r="AD16" s="155"/>
      <c r="AE16" s="156"/>
      <c r="AF16" s="149"/>
      <c r="AG16" s="150"/>
      <c r="AH16" s="149"/>
      <c r="AI16" s="150"/>
      <c r="AJ16" s="149"/>
      <c r="AK16" s="246"/>
    </row>
    <row r="17" spans="2:37" ht="7.5" customHeight="1" x14ac:dyDescent="0.15">
      <c r="B17" s="227"/>
      <c r="C17" s="210"/>
      <c r="D17" s="211"/>
      <c r="E17" s="161"/>
      <c r="F17" s="162"/>
      <c r="G17" s="162"/>
      <c r="H17" s="162"/>
      <c r="I17" s="162"/>
      <c r="J17" s="162"/>
      <c r="K17" s="162"/>
      <c r="L17" s="162"/>
      <c r="M17" s="162"/>
      <c r="N17" s="160"/>
      <c r="O17" s="160"/>
      <c r="P17" s="127"/>
      <c r="Q17" s="129"/>
      <c r="R17" s="127"/>
      <c r="S17" s="129"/>
      <c r="T17" s="127"/>
      <c r="U17" s="129"/>
      <c r="V17" s="157"/>
      <c r="W17" s="158"/>
      <c r="X17" s="159"/>
      <c r="Y17" s="206"/>
      <c r="Z17" s="155"/>
      <c r="AA17" s="155"/>
      <c r="AB17" s="155"/>
      <c r="AC17" s="155"/>
      <c r="AD17" s="155"/>
      <c r="AE17" s="156"/>
      <c r="AF17" s="149"/>
      <c r="AG17" s="150"/>
      <c r="AH17" s="149"/>
      <c r="AI17" s="150"/>
      <c r="AJ17" s="149"/>
      <c r="AK17" s="246"/>
    </row>
    <row r="18" spans="2:37" ht="7.5" customHeight="1" x14ac:dyDescent="0.15">
      <c r="B18" s="227"/>
      <c r="C18" s="137" t="s">
        <v>4</v>
      </c>
      <c r="D18" s="138"/>
      <c r="E18" s="161" t="s">
        <v>33</v>
      </c>
      <c r="F18" s="162"/>
      <c r="G18" s="162"/>
      <c r="H18" s="162"/>
      <c r="I18" s="162"/>
      <c r="J18" s="162"/>
      <c r="K18" s="162"/>
      <c r="L18" s="162"/>
      <c r="M18" s="162"/>
      <c r="N18" s="160">
        <f>VLOOKUP($AM$4,入力シート!$A:$DB,52,FALSE)</f>
        <v>0</v>
      </c>
      <c r="O18" s="160"/>
      <c r="P18" s="147">
        <f>VLOOKUP($AM$4,入力シート!$A:$DB,7,FALSE)</f>
        <v>0</v>
      </c>
      <c r="Q18" s="148"/>
      <c r="R18" s="147">
        <f>VLOOKUP($AM$4,入力シート!$A:$DB,28,FALSE)</f>
        <v>0</v>
      </c>
      <c r="S18" s="148"/>
      <c r="T18" s="147">
        <f>VLOOKUP($AM$4,入力シート!$A:$DB,55,FALSE)</f>
        <v>0</v>
      </c>
      <c r="U18" s="148"/>
      <c r="V18" s="151"/>
      <c r="W18" s="152"/>
      <c r="X18" s="153"/>
      <c r="Y18" s="206"/>
      <c r="Z18" s="158"/>
      <c r="AA18" s="158"/>
      <c r="AB18" s="158"/>
      <c r="AC18" s="158"/>
      <c r="AD18" s="158"/>
      <c r="AE18" s="159"/>
      <c r="AF18" s="127"/>
      <c r="AG18" s="129"/>
      <c r="AH18" s="127"/>
      <c r="AI18" s="129"/>
      <c r="AJ18" s="127"/>
      <c r="AK18" s="247"/>
    </row>
    <row r="19" spans="2:37" ht="7.5" customHeight="1" x14ac:dyDescent="0.15">
      <c r="B19" s="227"/>
      <c r="C19" s="139"/>
      <c r="D19" s="140"/>
      <c r="E19" s="161"/>
      <c r="F19" s="162"/>
      <c r="G19" s="162"/>
      <c r="H19" s="162"/>
      <c r="I19" s="162"/>
      <c r="J19" s="162"/>
      <c r="K19" s="162"/>
      <c r="L19" s="162"/>
      <c r="M19" s="162"/>
      <c r="N19" s="160"/>
      <c r="O19" s="160"/>
      <c r="P19" s="149"/>
      <c r="Q19" s="150"/>
      <c r="R19" s="149"/>
      <c r="S19" s="150"/>
      <c r="T19" s="149"/>
      <c r="U19" s="150"/>
      <c r="V19" s="154"/>
      <c r="W19" s="155"/>
      <c r="X19" s="156"/>
      <c r="Y19" s="206"/>
      <c r="Z19" s="152" t="s">
        <v>19</v>
      </c>
      <c r="AA19" s="152"/>
      <c r="AB19" s="152"/>
      <c r="AC19" s="152"/>
      <c r="AD19" s="152"/>
      <c r="AE19" s="153"/>
      <c r="AF19" s="147">
        <f>VLOOKUP($AM$4,入力シート!$A:$DB,17,FALSE)</f>
        <v>0</v>
      </c>
      <c r="AG19" s="148"/>
      <c r="AH19" s="147">
        <f>VLOOKUP($AM$4,入力シート!$A:$DB,38,FALSE)</f>
        <v>0</v>
      </c>
      <c r="AI19" s="148"/>
      <c r="AJ19" s="147">
        <f>VLOOKUP($AM$4,入力シート!$A:$DB,86,FALSE)</f>
        <v>0</v>
      </c>
      <c r="AK19" s="245"/>
    </row>
    <row r="20" spans="2:37" ht="7.5" customHeight="1" x14ac:dyDescent="0.15">
      <c r="B20" s="227"/>
      <c r="C20" s="139"/>
      <c r="D20" s="140"/>
      <c r="E20" s="161"/>
      <c r="F20" s="162"/>
      <c r="G20" s="162"/>
      <c r="H20" s="162"/>
      <c r="I20" s="162"/>
      <c r="J20" s="162"/>
      <c r="K20" s="162"/>
      <c r="L20" s="162"/>
      <c r="M20" s="162"/>
      <c r="N20" s="160"/>
      <c r="O20" s="160"/>
      <c r="P20" s="149"/>
      <c r="Q20" s="150"/>
      <c r="R20" s="149"/>
      <c r="S20" s="150"/>
      <c r="T20" s="149"/>
      <c r="U20" s="150"/>
      <c r="V20" s="154"/>
      <c r="W20" s="155"/>
      <c r="X20" s="156"/>
      <c r="Y20" s="206"/>
      <c r="Z20" s="155"/>
      <c r="AA20" s="155"/>
      <c r="AB20" s="155"/>
      <c r="AC20" s="155"/>
      <c r="AD20" s="155"/>
      <c r="AE20" s="156"/>
      <c r="AF20" s="149"/>
      <c r="AG20" s="150"/>
      <c r="AH20" s="149"/>
      <c r="AI20" s="150"/>
      <c r="AJ20" s="149"/>
      <c r="AK20" s="246"/>
    </row>
    <row r="21" spans="2:37" ht="7.5" customHeight="1" x14ac:dyDescent="0.15">
      <c r="B21" s="227"/>
      <c r="C21" s="139"/>
      <c r="D21" s="140"/>
      <c r="E21" s="161" t="s">
        <v>34</v>
      </c>
      <c r="F21" s="162"/>
      <c r="G21" s="162"/>
      <c r="H21" s="162"/>
      <c r="I21" s="162"/>
      <c r="J21" s="162"/>
      <c r="K21" s="162"/>
      <c r="L21" s="162"/>
      <c r="M21" s="162"/>
      <c r="N21" s="160">
        <f>VLOOKUP($AM$4,入力シート!$A:$DB,53,FALSE)</f>
        <v>0</v>
      </c>
      <c r="O21" s="160"/>
      <c r="P21" s="149"/>
      <c r="Q21" s="150"/>
      <c r="R21" s="149"/>
      <c r="S21" s="150"/>
      <c r="T21" s="149"/>
      <c r="U21" s="150"/>
      <c r="V21" s="154"/>
      <c r="W21" s="155"/>
      <c r="X21" s="156"/>
      <c r="Y21" s="206"/>
      <c r="Z21" s="155"/>
      <c r="AA21" s="155"/>
      <c r="AB21" s="155"/>
      <c r="AC21" s="155"/>
      <c r="AD21" s="155"/>
      <c r="AE21" s="156"/>
      <c r="AF21" s="149"/>
      <c r="AG21" s="150"/>
      <c r="AH21" s="149"/>
      <c r="AI21" s="150"/>
      <c r="AJ21" s="149"/>
      <c r="AK21" s="246"/>
    </row>
    <row r="22" spans="2:37" ht="7.5" customHeight="1" x14ac:dyDescent="0.15">
      <c r="B22" s="227"/>
      <c r="C22" s="139"/>
      <c r="D22" s="140"/>
      <c r="E22" s="161"/>
      <c r="F22" s="162"/>
      <c r="G22" s="162"/>
      <c r="H22" s="162"/>
      <c r="I22" s="162"/>
      <c r="J22" s="162"/>
      <c r="K22" s="162"/>
      <c r="L22" s="162"/>
      <c r="M22" s="162"/>
      <c r="N22" s="160"/>
      <c r="O22" s="160"/>
      <c r="P22" s="149"/>
      <c r="Q22" s="150"/>
      <c r="R22" s="149"/>
      <c r="S22" s="150"/>
      <c r="T22" s="149"/>
      <c r="U22" s="150"/>
      <c r="V22" s="154"/>
      <c r="W22" s="155"/>
      <c r="X22" s="156"/>
      <c r="Y22" s="206"/>
      <c r="Z22" s="155"/>
      <c r="AA22" s="155"/>
      <c r="AB22" s="155"/>
      <c r="AC22" s="155"/>
      <c r="AD22" s="155"/>
      <c r="AE22" s="156"/>
      <c r="AF22" s="149"/>
      <c r="AG22" s="150"/>
      <c r="AH22" s="149"/>
      <c r="AI22" s="150"/>
      <c r="AJ22" s="149"/>
      <c r="AK22" s="246"/>
    </row>
    <row r="23" spans="2:37" ht="7.5" customHeight="1" x14ac:dyDescent="0.15">
      <c r="B23" s="227"/>
      <c r="C23" s="139"/>
      <c r="D23" s="140"/>
      <c r="E23" s="161"/>
      <c r="F23" s="162"/>
      <c r="G23" s="162"/>
      <c r="H23" s="162"/>
      <c r="I23" s="162"/>
      <c r="J23" s="162"/>
      <c r="K23" s="162"/>
      <c r="L23" s="162"/>
      <c r="M23" s="162"/>
      <c r="N23" s="160"/>
      <c r="O23" s="160"/>
      <c r="P23" s="149"/>
      <c r="Q23" s="150"/>
      <c r="R23" s="149"/>
      <c r="S23" s="150"/>
      <c r="T23" s="149"/>
      <c r="U23" s="150"/>
      <c r="V23" s="154"/>
      <c r="W23" s="155"/>
      <c r="X23" s="156"/>
      <c r="Y23" s="206"/>
      <c r="Z23" s="158"/>
      <c r="AA23" s="158"/>
      <c r="AB23" s="158"/>
      <c r="AC23" s="158"/>
      <c r="AD23" s="158"/>
      <c r="AE23" s="159"/>
      <c r="AF23" s="127"/>
      <c r="AG23" s="129"/>
      <c r="AH23" s="127"/>
      <c r="AI23" s="129"/>
      <c r="AJ23" s="127"/>
      <c r="AK23" s="247"/>
    </row>
    <row r="24" spans="2:37" ht="7.5" customHeight="1" x14ac:dyDescent="0.15">
      <c r="B24" s="227"/>
      <c r="C24" s="139"/>
      <c r="D24" s="140"/>
      <c r="E24" s="161" t="s">
        <v>35</v>
      </c>
      <c r="F24" s="162"/>
      <c r="G24" s="162"/>
      <c r="H24" s="162"/>
      <c r="I24" s="162"/>
      <c r="J24" s="162"/>
      <c r="K24" s="162"/>
      <c r="L24" s="162"/>
      <c r="M24" s="162"/>
      <c r="N24" s="160">
        <f>VLOOKUP($AM$4,入力シート!$A:$DB,54,FALSE)</f>
        <v>0</v>
      </c>
      <c r="O24" s="160"/>
      <c r="P24" s="149"/>
      <c r="Q24" s="150"/>
      <c r="R24" s="149"/>
      <c r="S24" s="150"/>
      <c r="T24" s="149"/>
      <c r="U24" s="150"/>
      <c r="V24" s="154"/>
      <c r="W24" s="155"/>
      <c r="X24" s="156"/>
      <c r="Y24" s="206"/>
      <c r="Z24" s="152" t="s">
        <v>20</v>
      </c>
      <c r="AA24" s="152"/>
      <c r="AB24" s="152"/>
      <c r="AC24" s="152"/>
      <c r="AD24" s="152"/>
      <c r="AE24" s="153"/>
      <c r="AF24" s="147">
        <f>VLOOKUP($AM$4,入力シート!$A:$DB,18,FALSE)</f>
        <v>0</v>
      </c>
      <c r="AG24" s="148"/>
      <c r="AH24" s="147">
        <f>VLOOKUP($AM$4,入力シート!$A:$DB,39,FALSE)</f>
        <v>0</v>
      </c>
      <c r="AI24" s="148"/>
      <c r="AJ24" s="147">
        <f>VLOOKUP($AM$4,入力シート!$A:$DB,87,FALSE)</f>
        <v>0</v>
      </c>
      <c r="AK24" s="245"/>
    </row>
    <row r="25" spans="2:37" ht="7.5" customHeight="1" x14ac:dyDescent="0.15">
      <c r="B25" s="227"/>
      <c r="C25" s="139"/>
      <c r="D25" s="140"/>
      <c r="E25" s="161"/>
      <c r="F25" s="162"/>
      <c r="G25" s="162"/>
      <c r="H25" s="162"/>
      <c r="I25" s="162"/>
      <c r="J25" s="162"/>
      <c r="K25" s="162"/>
      <c r="L25" s="162"/>
      <c r="M25" s="162"/>
      <c r="N25" s="160"/>
      <c r="O25" s="160"/>
      <c r="P25" s="149"/>
      <c r="Q25" s="150"/>
      <c r="R25" s="149"/>
      <c r="S25" s="150"/>
      <c r="T25" s="149"/>
      <c r="U25" s="150"/>
      <c r="V25" s="154"/>
      <c r="W25" s="155"/>
      <c r="X25" s="156"/>
      <c r="Y25" s="206"/>
      <c r="Z25" s="155"/>
      <c r="AA25" s="155"/>
      <c r="AB25" s="155"/>
      <c r="AC25" s="155"/>
      <c r="AD25" s="155"/>
      <c r="AE25" s="156"/>
      <c r="AF25" s="149"/>
      <c r="AG25" s="150"/>
      <c r="AH25" s="149"/>
      <c r="AI25" s="150"/>
      <c r="AJ25" s="149"/>
      <c r="AK25" s="246"/>
    </row>
    <row r="26" spans="2:37" ht="7.5" customHeight="1" x14ac:dyDescent="0.15">
      <c r="B26" s="227"/>
      <c r="C26" s="210"/>
      <c r="D26" s="211"/>
      <c r="E26" s="161"/>
      <c r="F26" s="162"/>
      <c r="G26" s="162"/>
      <c r="H26" s="162"/>
      <c r="I26" s="162"/>
      <c r="J26" s="162"/>
      <c r="K26" s="162"/>
      <c r="L26" s="162"/>
      <c r="M26" s="162"/>
      <c r="N26" s="160"/>
      <c r="O26" s="160"/>
      <c r="P26" s="127"/>
      <c r="Q26" s="129"/>
      <c r="R26" s="127"/>
      <c r="S26" s="129"/>
      <c r="T26" s="127"/>
      <c r="U26" s="129"/>
      <c r="V26" s="157"/>
      <c r="W26" s="158"/>
      <c r="X26" s="159"/>
      <c r="Y26" s="206"/>
      <c r="Z26" s="155"/>
      <c r="AA26" s="155"/>
      <c r="AB26" s="155"/>
      <c r="AC26" s="155"/>
      <c r="AD26" s="155"/>
      <c r="AE26" s="156"/>
      <c r="AF26" s="149"/>
      <c r="AG26" s="150"/>
      <c r="AH26" s="149"/>
      <c r="AI26" s="150"/>
      <c r="AJ26" s="149"/>
      <c r="AK26" s="246"/>
    </row>
    <row r="27" spans="2:37" ht="7.5" customHeight="1" x14ac:dyDescent="0.15">
      <c r="B27" s="227"/>
      <c r="C27" s="137" t="s">
        <v>5</v>
      </c>
      <c r="D27" s="138"/>
      <c r="E27" s="161" t="s">
        <v>33</v>
      </c>
      <c r="F27" s="162"/>
      <c r="G27" s="162"/>
      <c r="H27" s="162"/>
      <c r="I27" s="162"/>
      <c r="J27" s="162"/>
      <c r="K27" s="162"/>
      <c r="L27" s="162"/>
      <c r="M27" s="162"/>
      <c r="N27" s="160">
        <f>VLOOKUP($AM$4,入力シート!$A:$DB,56,FALSE)</f>
        <v>0</v>
      </c>
      <c r="O27" s="160"/>
      <c r="P27" s="147">
        <f>VLOOKUP($AM$4,入力シート!$A:$DB,8,FALSE)</f>
        <v>0</v>
      </c>
      <c r="Q27" s="148"/>
      <c r="R27" s="147">
        <f>VLOOKUP($AM$4,入力シート!$A:$DB,29,FALSE)</f>
        <v>0</v>
      </c>
      <c r="S27" s="148"/>
      <c r="T27" s="147">
        <f>VLOOKUP($AM$4,入力シート!$A:$DB,59,FALSE)</f>
        <v>0</v>
      </c>
      <c r="U27" s="148"/>
      <c r="V27" s="151"/>
      <c r="W27" s="152"/>
      <c r="X27" s="153"/>
      <c r="Y27" s="206"/>
      <c r="Z27" s="155"/>
      <c r="AA27" s="155"/>
      <c r="AB27" s="155"/>
      <c r="AC27" s="155"/>
      <c r="AD27" s="155"/>
      <c r="AE27" s="156"/>
      <c r="AF27" s="149"/>
      <c r="AG27" s="150"/>
      <c r="AH27" s="149"/>
      <c r="AI27" s="150"/>
      <c r="AJ27" s="149"/>
      <c r="AK27" s="246"/>
    </row>
    <row r="28" spans="2:37" ht="7.5" customHeight="1" x14ac:dyDescent="0.15">
      <c r="B28" s="227"/>
      <c r="C28" s="139"/>
      <c r="D28" s="140"/>
      <c r="E28" s="161"/>
      <c r="F28" s="162"/>
      <c r="G28" s="162"/>
      <c r="H28" s="162"/>
      <c r="I28" s="162"/>
      <c r="J28" s="162"/>
      <c r="K28" s="162"/>
      <c r="L28" s="162"/>
      <c r="M28" s="162"/>
      <c r="N28" s="160"/>
      <c r="O28" s="160"/>
      <c r="P28" s="149"/>
      <c r="Q28" s="150"/>
      <c r="R28" s="149"/>
      <c r="S28" s="150"/>
      <c r="T28" s="149"/>
      <c r="U28" s="150"/>
      <c r="V28" s="154"/>
      <c r="W28" s="155"/>
      <c r="X28" s="156"/>
      <c r="Y28" s="206"/>
      <c r="Z28" s="158"/>
      <c r="AA28" s="158"/>
      <c r="AB28" s="158"/>
      <c r="AC28" s="158"/>
      <c r="AD28" s="158"/>
      <c r="AE28" s="159"/>
      <c r="AF28" s="127"/>
      <c r="AG28" s="129"/>
      <c r="AH28" s="127"/>
      <c r="AI28" s="129"/>
      <c r="AJ28" s="127"/>
      <c r="AK28" s="247"/>
    </row>
    <row r="29" spans="2:37" ht="7.5" customHeight="1" x14ac:dyDescent="0.15">
      <c r="B29" s="227"/>
      <c r="C29" s="139"/>
      <c r="D29" s="140"/>
      <c r="E29" s="161"/>
      <c r="F29" s="162"/>
      <c r="G29" s="162"/>
      <c r="H29" s="162"/>
      <c r="I29" s="162"/>
      <c r="J29" s="162"/>
      <c r="K29" s="162"/>
      <c r="L29" s="162"/>
      <c r="M29" s="162"/>
      <c r="N29" s="160"/>
      <c r="O29" s="160"/>
      <c r="P29" s="149"/>
      <c r="Q29" s="150"/>
      <c r="R29" s="149"/>
      <c r="S29" s="150"/>
      <c r="T29" s="149"/>
      <c r="U29" s="150"/>
      <c r="V29" s="154"/>
      <c r="W29" s="155"/>
      <c r="X29" s="156"/>
      <c r="Y29" s="206"/>
      <c r="Z29" s="152" t="s">
        <v>43</v>
      </c>
      <c r="AA29" s="152"/>
      <c r="AB29" s="152"/>
      <c r="AC29" s="152"/>
      <c r="AD29" s="152"/>
      <c r="AE29" s="153"/>
      <c r="AF29" s="147">
        <f>VLOOKUP($AM$4,入力シート!$A:$DB,19,FALSE)</f>
        <v>0</v>
      </c>
      <c r="AG29" s="148"/>
      <c r="AH29" s="147">
        <f>VLOOKUP($AM$4,入力シート!$A:$DB,40,FALSE)</f>
        <v>0</v>
      </c>
      <c r="AI29" s="148"/>
      <c r="AJ29" s="147">
        <f>VLOOKUP($AM$4,入力シート!$A:$DB,88,FALSE)</f>
        <v>0</v>
      </c>
      <c r="AK29" s="245"/>
    </row>
    <row r="30" spans="2:37" ht="7.5" customHeight="1" x14ac:dyDescent="0.15">
      <c r="B30" s="227"/>
      <c r="C30" s="139"/>
      <c r="D30" s="140"/>
      <c r="E30" s="161" t="s">
        <v>34</v>
      </c>
      <c r="F30" s="162"/>
      <c r="G30" s="162"/>
      <c r="H30" s="162"/>
      <c r="I30" s="162"/>
      <c r="J30" s="162"/>
      <c r="K30" s="162"/>
      <c r="L30" s="162"/>
      <c r="M30" s="162"/>
      <c r="N30" s="160">
        <f>VLOOKUP($AM$4,入力シート!$A:$DB,57,FALSE)</f>
        <v>0</v>
      </c>
      <c r="O30" s="160"/>
      <c r="P30" s="149"/>
      <c r="Q30" s="150"/>
      <c r="R30" s="149"/>
      <c r="S30" s="150"/>
      <c r="T30" s="149"/>
      <c r="U30" s="150"/>
      <c r="V30" s="154"/>
      <c r="W30" s="155"/>
      <c r="X30" s="156"/>
      <c r="Y30" s="206"/>
      <c r="Z30" s="155"/>
      <c r="AA30" s="155"/>
      <c r="AB30" s="155"/>
      <c r="AC30" s="155"/>
      <c r="AD30" s="155"/>
      <c r="AE30" s="156"/>
      <c r="AF30" s="149"/>
      <c r="AG30" s="150"/>
      <c r="AH30" s="149"/>
      <c r="AI30" s="150"/>
      <c r="AJ30" s="149"/>
      <c r="AK30" s="246"/>
    </row>
    <row r="31" spans="2:37" ht="7.5" customHeight="1" x14ac:dyDescent="0.15">
      <c r="B31" s="227"/>
      <c r="C31" s="139"/>
      <c r="D31" s="140"/>
      <c r="E31" s="161"/>
      <c r="F31" s="162"/>
      <c r="G31" s="162"/>
      <c r="H31" s="162"/>
      <c r="I31" s="162"/>
      <c r="J31" s="162"/>
      <c r="K31" s="162"/>
      <c r="L31" s="162"/>
      <c r="M31" s="162"/>
      <c r="N31" s="160"/>
      <c r="O31" s="160"/>
      <c r="P31" s="149"/>
      <c r="Q31" s="150"/>
      <c r="R31" s="149"/>
      <c r="S31" s="150"/>
      <c r="T31" s="149"/>
      <c r="U31" s="150"/>
      <c r="V31" s="154"/>
      <c r="W31" s="155"/>
      <c r="X31" s="156"/>
      <c r="Y31" s="206"/>
      <c r="Z31" s="155"/>
      <c r="AA31" s="155"/>
      <c r="AB31" s="155"/>
      <c r="AC31" s="155"/>
      <c r="AD31" s="155"/>
      <c r="AE31" s="156"/>
      <c r="AF31" s="149"/>
      <c r="AG31" s="150"/>
      <c r="AH31" s="149"/>
      <c r="AI31" s="150"/>
      <c r="AJ31" s="149"/>
      <c r="AK31" s="246"/>
    </row>
    <row r="32" spans="2:37" ht="7.5" customHeight="1" x14ac:dyDescent="0.15">
      <c r="B32" s="227"/>
      <c r="C32" s="139"/>
      <c r="D32" s="140"/>
      <c r="E32" s="161"/>
      <c r="F32" s="162"/>
      <c r="G32" s="162"/>
      <c r="H32" s="162"/>
      <c r="I32" s="162"/>
      <c r="J32" s="162"/>
      <c r="K32" s="162"/>
      <c r="L32" s="162"/>
      <c r="M32" s="162"/>
      <c r="N32" s="160"/>
      <c r="O32" s="160"/>
      <c r="P32" s="149"/>
      <c r="Q32" s="150"/>
      <c r="R32" s="149"/>
      <c r="S32" s="150"/>
      <c r="T32" s="149"/>
      <c r="U32" s="150"/>
      <c r="V32" s="154"/>
      <c r="W32" s="155"/>
      <c r="X32" s="156"/>
      <c r="Y32" s="206"/>
      <c r="Z32" s="155"/>
      <c r="AA32" s="155"/>
      <c r="AB32" s="155"/>
      <c r="AC32" s="155"/>
      <c r="AD32" s="155"/>
      <c r="AE32" s="156"/>
      <c r="AF32" s="149"/>
      <c r="AG32" s="150"/>
      <c r="AH32" s="149"/>
      <c r="AI32" s="150"/>
      <c r="AJ32" s="149"/>
      <c r="AK32" s="246"/>
    </row>
    <row r="33" spans="2:37" ht="7.5" customHeight="1" x14ac:dyDescent="0.15">
      <c r="B33" s="227"/>
      <c r="C33" s="139"/>
      <c r="D33" s="140"/>
      <c r="E33" s="161" t="s">
        <v>35</v>
      </c>
      <c r="F33" s="162"/>
      <c r="G33" s="162"/>
      <c r="H33" s="162"/>
      <c r="I33" s="162"/>
      <c r="J33" s="162"/>
      <c r="K33" s="162"/>
      <c r="L33" s="162"/>
      <c r="M33" s="162"/>
      <c r="N33" s="160">
        <f>VLOOKUP($AM$4,入力シート!$A:$DB,58,FALSE)</f>
        <v>0</v>
      </c>
      <c r="O33" s="160"/>
      <c r="P33" s="149"/>
      <c r="Q33" s="150"/>
      <c r="R33" s="149"/>
      <c r="S33" s="150"/>
      <c r="T33" s="149"/>
      <c r="U33" s="150"/>
      <c r="V33" s="154"/>
      <c r="W33" s="155"/>
      <c r="X33" s="156"/>
      <c r="Y33" s="206"/>
      <c r="Z33" s="158"/>
      <c r="AA33" s="158"/>
      <c r="AB33" s="158"/>
      <c r="AC33" s="158"/>
      <c r="AD33" s="158"/>
      <c r="AE33" s="159"/>
      <c r="AF33" s="127"/>
      <c r="AG33" s="129"/>
      <c r="AH33" s="127"/>
      <c r="AI33" s="129"/>
      <c r="AJ33" s="127"/>
      <c r="AK33" s="247"/>
    </row>
    <row r="34" spans="2:37" ht="7.5" customHeight="1" x14ac:dyDescent="0.15">
      <c r="B34" s="227"/>
      <c r="C34" s="139"/>
      <c r="D34" s="140"/>
      <c r="E34" s="161"/>
      <c r="F34" s="162"/>
      <c r="G34" s="162"/>
      <c r="H34" s="162"/>
      <c r="I34" s="162"/>
      <c r="J34" s="162"/>
      <c r="K34" s="162"/>
      <c r="L34" s="162"/>
      <c r="M34" s="162"/>
      <c r="N34" s="160"/>
      <c r="O34" s="160"/>
      <c r="P34" s="149"/>
      <c r="Q34" s="150"/>
      <c r="R34" s="149"/>
      <c r="S34" s="150"/>
      <c r="T34" s="149"/>
      <c r="U34" s="150"/>
      <c r="V34" s="154"/>
      <c r="W34" s="155"/>
      <c r="X34" s="156"/>
      <c r="Y34" s="206"/>
      <c r="Z34" s="152" t="s">
        <v>21</v>
      </c>
      <c r="AA34" s="152"/>
      <c r="AB34" s="152"/>
      <c r="AC34" s="152"/>
      <c r="AD34" s="152"/>
      <c r="AE34" s="153"/>
      <c r="AF34" s="147">
        <f>VLOOKUP($AM$4,入力シート!$A:$DB,20,FALSE)</f>
        <v>0</v>
      </c>
      <c r="AG34" s="148"/>
      <c r="AH34" s="147">
        <f>VLOOKUP($AM$4,入力シート!$A:$DB,41,FALSE)</f>
        <v>0</v>
      </c>
      <c r="AI34" s="148"/>
      <c r="AJ34" s="147">
        <f>VLOOKUP($AM$4,入力シート!$A:$DB,89,FALSE)</f>
        <v>0</v>
      </c>
      <c r="AK34" s="245"/>
    </row>
    <row r="35" spans="2:37" ht="7.5" customHeight="1" x14ac:dyDescent="0.15">
      <c r="B35" s="227"/>
      <c r="C35" s="210"/>
      <c r="D35" s="211"/>
      <c r="E35" s="161"/>
      <c r="F35" s="162"/>
      <c r="G35" s="162"/>
      <c r="H35" s="162"/>
      <c r="I35" s="162"/>
      <c r="J35" s="162"/>
      <c r="K35" s="162"/>
      <c r="L35" s="162"/>
      <c r="M35" s="162"/>
      <c r="N35" s="160"/>
      <c r="O35" s="160"/>
      <c r="P35" s="127"/>
      <c r="Q35" s="129"/>
      <c r="R35" s="127"/>
      <c r="S35" s="129"/>
      <c r="T35" s="127"/>
      <c r="U35" s="129"/>
      <c r="V35" s="157"/>
      <c r="W35" s="158"/>
      <c r="X35" s="159"/>
      <c r="Y35" s="206"/>
      <c r="Z35" s="155"/>
      <c r="AA35" s="155"/>
      <c r="AB35" s="155"/>
      <c r="AC35" s="155"/>
      <c r="AD35" s="155"/>
      <c r="AE35" s="156"/>
      <c r="AF35" s="149"/>
      <c r="AG35" s="150"/>
      <c r="AH35" s="149"/>
      <c r="AI35" s="150"/>
      <c r="AJ35" s="149"/>
      <c r="AK35" s="246"/>
    </row>
    <row r="36" spans="2:37" ht="7.5" customHeight="1" x14ac:dyDescent="0.15">
      <c r="B36" s="227"/>
      <c r="C36" s="131" t="s">
        <v>6</v>
      </c>
      <c r="D36" s="132"/>
      <c r="E36" s="161" t="s">
        <v>33</v>
      </c>
      <c r="F36" s="162"/>
      <c r="G36" s="162"/>
      <c r="H36" s="162"/>
      <c r="I36" s="162"/>
      <c r="J36" s="162"/>
      <c r="K36" s="162"/>
      <c r="L36" s="162"/>
      <c r="M36" s="162"/>
      <c r="N36" s="160">
        <f>VLOOKUP($AM$4,入力シート!$A:$DB,60,FALSE)</f>
        <v>0</v>
      </c>
      <c r="O36" s="160"/>
      <c r="P36" s="147">
        <f>VLOOKUP($AM$4,入力シート!$A:$DB,9,FALSE)</f>
        <v>0</v>
      </c>
      <c r="Q36" s="148"/>
      <c r="R36" s="147">
        <f>VLOOKUP($AM$4,入力シート!$A:$DB,30,FALSE)</f>
        <v>0</v>
      </c>
      <c r="S36" s="148"/>
      <c r="T36" s="147">
        <f>VLOOKUP($AM$4,入力シート!$A:$DB,63,FALSE)</f>
        <v>0</v>
      </c>
      <c r="U36" s="148"/>
      <c r="V36" s="151"/>
      <c r="W36" s="152"/>
      <c r="X36" s="153"/>
      <c r="Y36" s="206"/>
      <c r="Z36" s="155"/>
      <c r="AA36" s="155"/>
      <c r="AB36" s="155"/>
      <c r="AC36" s="155"/>
      <c r="AD36" s="155"/>
      <c r="AE36" s="156"/>
      <c r="AF36" s="149"/>
      <c r="AG36" s="150"/>
      <c r="AH36" s="149"/>
      <c r="AI36" s="150"/>
      <c r="AJ36" s="149"/>
      <c r="AK36" s="246"/>
    </row>
    <row r="37" spans="2:37" ht="7.5" customHeight="1" x14ac:dyDescent="0.15">
      <c r="B37" s="227"/>
      <c r="C37" s="133"/>
      <c r="D37" s="134"/>
      <c r="E37" s="161"/>
      <c r="F37" s="162"/>
      <c r="G37" s="162"/>
      <c r="H37" s="162"/>
      <c r="I37" s="162"/>
      <c r="J37" s="162"/>
      <c r="K37" s="162"/>
      <c r="L37" s="162"/>
      <c r="M37" s="162"/>
      <c r="N37" s="160"/>
      <c r="O37" s="160"/>
      <c r="P37" s="149"/>
      <c r="Q37" s="150"/>
      <c r="R37" s="149"/>
      <c r="S37" s="150"/>
      <c r="T37" s="149"/>
      <c r="U37" s="150"/>
      <c r="V37" s="154"/>
      <c r="W37" s="155"/>
      <c r="X37" s="156"/>
      <c r="Y37" s="206"/>
      <c r="Z37" s="155"/>
      <c r="AA37" s="155"/>
      <c r="AB37" s="155"/>
      <c r="AC37" s="155"/>
      <c r="AD37" s="155"/>
      <c r="AE37" s="156"/>
      <c r="AF37" s="149"/>
      <c r="AG37" s="150"/>
      <c r="AH37" s="149"/>
      <c r="AI37" s="150"/>
      <c r="AJ37" s="149"/>
      <c r="AK37" s="246"/>
    </row>
    <row r="38" spans="2:37" ht="7.5" customHeight="1" x14ac:dyDescent="0.15">
      <c r="B38" s="227"/>
      <c r="C38" s="133"/>
      <c r="D38" s="134"/>
      <c r="E38" s="161"/>
      <c r="F38" s="162"/>
      <c r="G38" s="162"/>
      <c r="H38" s="162"/>
      <c r="I38" s="162"/>
      <c r="J38" s="162"/>
      <c r="K38" s="162"/>
      <c r="L38" s="162"/>
      <c r="M38" s="162"/>
      <c r="N38" s="160"/>
      <c r="O38" s="160"/>
      <c r="P38" s="149"/>
      <c r="Q38" s="150"/>
      <c r="R38" s="149"/>
      <c r="S38" s="150"/>
      <c r="T38" s="149"/>
      <c r="U38" s="150"/>
      <c r="V38" s="154"/>
      <c r="W38" s="155"/>
      <c r="X38" s="156"/>
      <c r="Y38" s="206"/>
      <c r="Z38" s="158"/>
      <c r="AA38" s="158"/>
      <c r="AB38" s="158"/>
      <c r="AC38" s="158"/>
      <c r="AD38" s="158"/>
      <c r="AE38" s="159"/>
      <c r="AF38" s="127"/>
      <c r="AG38" s="129"/>
      <c r="AH38" s="127"/>
      <c r="AI38" s="129"/>
      <c r="AJ38" s="127"/>
      <c r="AK38" s="247"/>
    </row>
    <row r="39" spans="2:37" ht="7.5" customHeight="1" x14ac:dyDescent="0.15">
      <c r="B39" s="227"/>
      <c r="C39" s="133"/>
      <c r="D39" s="134"/>
      <c r="E39" s="161" t="s">
        <v>34</v>
      </c>
      <c r="F39" s="162"/>
      <c r="G39" s="162"/>
      <c r="H39" s="162"/>
      <c r="I39" s="162"/>
      <c r="J39" s="162"/>
      <c r="K39" s="162"/>
      <c r="L39" s="162"/>
      <c r="M39" s="162"/>
      <c r="N39" s="160">
        <f>VLOOKUP($AM$4,入力シート!$A:$DB,61,FALSE)</f>
        <v>0</v>
      </c>
      <c r="O39" s="160"/>
      <c r="P39" s="149"/>
      <c r="Q39" s="150"/>
      <c r="R39" s="149"/>
      <c r="S39" s="150"/>
      <c r="T39" s="149"/>
      <c r="U39" s="150"/>
      <c r="V39" s="154"/>
      <c r="W39" s="155"/>
      <c r="X39" s="156"/>
      <c r="Y39" s="206"/>
      <c r="Z39" s="152" t="s">
        <v>44</v>
      </c>
      <c r="AA39" s="152"/>
      <c r="AB39" s="152"/>
      <c r="AC39" s="152"/>
      <c r="AD39" s="152"/>
      <c r="AE39" s="153"/>
      <c r="AF39" s="147">
        <f>VLOOKUP($AM$4,入力シート!$A:$DB,21,FALSE)</f>
        <v>0</v>
      </c>
      <c r="AG39" s="148"/>
      <c r="AH39" s="147">
        <f>VLOOKUP($AM$4,入力シート!$A:$DB,42,FALSE)</f>
        <v>0</v>
      </c>
      <c r="AI39" s="148"/>
      <c r="AJ39" s="147">
        <f>VLOOKUP($AM$4,入力シート!$A:$DB,90,FALSE)</f>
        <v>0</v>
      </c>
      <c r="AK39" s="245"/>
    </row>
    <row r="40" spans="2:37" ht="7.5" customHeight="1" x14ac:dyDescent="0.15">
      <c r="B40" s="227"/>
      <c r="C40" s="133"/>
      <c r="D40" s="134"/>
      <c r="E40" s="161"/>
      <c r="F40" s="162"/>
      <c r="G40" s="162"/>
      <c r="H40" s="162"/>
      <c r="I40" s="162"/>
      <c r="J40" s="162"/>
      <c r="K40" s="162"/>
      <c r="L40" s="162"/>
      <c r="M40" s="162"/>
      <c r="N40" s="160"/>
      <c r="O40" s="160"/>
      <c r="P40" s="149"/>
      <c r="Q40" s="150"/>
      <c r="R40" s="149"/>
      <c r="S40" s="150"/>
      <c r="T40" s="149"/>
      <c r="U40" s="150"/>
      <c r="V40" s="154"/>
      <c r="W40" s="155"/>
      <c r="X40" s="156"/>
      <c r="Y40" s="206"/>
      <c r="Z40" s="155"/>
      <c r="AA40" s="155"/>
      <c r="AB40" s="155"/>
      <c r="AC40" s="155"/>
      <c r="AD40" s="155"/>
      <c r="AE40" s="156"/>
      <c r="AF40" s="149"/>
      <c r="AG40" s="150"/>
      <c r="AH40" s="149"/>
      <c r="AI40" s="150"/>
      <c r="AJ40" s="149"/>
      <c r="AK40" s="246"/>
    </row>
    <row r="41" spans="2:37" ht="7.5" customHeight="1" x14ac:dyDescent="0.15">
      <c r="B41" s="227"/>
      <c r="C41" s="133"/>
      <c r="D41" s="134"/>
      <c r="E41" s="161"/>
      <c r="F41" s="162"/>
      <c r="G41" s="162"/>
      <c r="H41" s="162"/>
      <c r="I41" s="162"/>
      <c r="J41" s="162"/>
      <c r="K41" s="162"/>
      <c r="L41" s="162"/>
      <c r="M41" s="162"/>
      <c r="N41" s="160"/>
      <c r="O41" s="160"/>
      <c r="P41" s="149"/>
      <c r="Q41" s="150"/>
      <c r="R41" s="149"/>
      <c r="S41" s="150"/>
      <c r="T41" s="149"/>
      <c r="U41" s="150"/>
      <c r="V41" s="154"/>
      <c r="W41" s="155"/>
      <c r="X41" s="156"/>
      <c r="Y41" s="206"/>
      <c r="Z41" s="155"/>
      <c r="AA41" s="155"/>
      <c r="AB41" s="155"/>
      <c r="AC41" s="155"/>
      <c r="AD41" s="155"/>
      <c r="AE41" s="156"/>
      <c r="AF41" s="149"/>
      <c r="AG41" s="150"/>
      <c r="AH41" s="149"/>
      <c r="AI41" s="150"/>
      <c r="AJ41" s="149"/>
      <c r="AK41" s="246"/>
    </row>
    <row r="42" spans="2:37" ht="7.5" customHeight="1" x14ac:dyDescent="0.15">
      <c r="B42" s="227"/>
      <c r="C42" s="133"/>
      <c r="D42" s="134"/>
      <c r="E42" s="161" t="s">
        <v>35</v>
      </c>
      <c r="F42" s="162"/>
      <c r="G42" s="162"/>
      <c r="H42" s="162"/>
      <c r="I42" s="162"/>
      <c r="J42" s="162"/>
      <c r="K42" s="162"/>
      <c r="L42" s="162"/>
      <c r="M42" s="162"/>
      <c r="N42" s="160">
        <f>VLOOKUP($AM$4,入力シート!$A:$DB,62,FALSE)</f>
        <v>0</v>
      </c>
      <c r="O42" s="160"/>
      <c r="P42" s="149"/>
      <c r="Q42" s="150"/>
      <c r="R42" s="149"/>
      <c r="S42" s="150"/>
      <c r="T42" s="149"/>
      <c r="U42" s="150"/>
      <c r="V42" s="154"/>
      <c r="W42" s="155"/>
      <c r="X42" s="156"/>
      <c r="Y42" s="206"/>
      <c r="Z42" s="155"/>
      <c r="AA42" s="155"/>
      <c r="AB42" s="155"/>
      <c r="AC42" s="155"/>
      <c r="AD42" s="155"/>
      <c r="AE42" s="156"/>
      <c r="AF42" s="149"/>
      <c r="AG42" s="150"/>
      <c r="AH42" s="149"/>
      <c r="AI42" s="150"/>
      <c r="AJ42" s="149"/>
      <c r="AK42" s="246"/>
    </row>
    <row r="43" spans="2:37" ht="7.5" customHeight="1" x14ac:dyDescent="0.15">
      <c r="B43" s="227"/>
      <c r="C43" s="133"/>
      <c r="D43" s="134"/>
      <c r="E43" s="161"/>
      <c r="F43" s="162"/>
      <c r="G43" s="162"/>
      <c r="H43" s="162"/>
      <c r="I43" s="162"/>
      <c r="J43" s="162"/>
      <c r="K43" s="162"/>
      <c r="L43" s="162"/>
      <c r="M43" s="162"/>
      <c r="N43" s="160"/>
      <c r="O43" s="160"/>
      <c r="P43" s="149"/>
      <c r="Q43" s="150"/>
      <c r="R43" s="149"/>
      <c r="S43" s="150"/>
      <c r="T43" s="149"/>
      <c r="U43" s="150"/>
      <c r="V43" s="154"/>
      <c r="W43" s="155"/>
      <c r="X43" s="156"/>
      <c r="Y43" s="206"/>
      <c r="Z43" s="158"/>
      <c r="AA43" s="158"/>
      <c r="AB43" s="158"/>
      <c r="AC43" s="158"/>
      <c r="AD43" s="158"/>
      <c r="AE43" s="159"/>
      <c r="AF43" s="127"/>
      <c r="AG43" s="129"/>
      <c r="AH43" s="127"/>
      <c r="AI43" s="129"/>
      <c r="AJ43" s="127"/>
      <c r="AK43" s="247"/>
    </row>
    <row r="44" spans="2:37" ht="7.5" customHeight="1" x14ac:dyDescent="0.15">
      <c r="B44" s="227"/>
      <c r="C44" s="135"/>
      <c r="D44" s="136"/>
      <c r="E44" s="161"/>
      <c r="F44" s="162"/>
      <c r="G44" s="162"/>
      <c r="H44" s="162"/>
      <c r="I44" s="162"/>
      <c r="J44" s="162"/>
      <c r="K44" s="162"/>
      <c r="L44" s="162"/>
      <c r="M44" s="162"/>
      <c r="N44" s="160"/>
      <c r="O44" s="160"/>
      <c r="P44" s="127"/>
      <c r="Q44" s="129"/>
      <c r="R44" s="127"/>
      <c r="S44" s="129"/>
      <c r="T44" s="127"/>
      <c r="U44" s="129"/>
      <c r="V44" s="157"/>
      <c r="W44" s="158"/>
      <c r="X44" s="159"/>
      <c r="Y44" s="206"/>
      <c r="Z44" s="152" t="s">
        <v>22</v>
      </c>
      <c r="AA44" s="152"/>
      <c r="AB44" s="152"/>
      <c r="AC44" s="152"/>
      <c r="AD44" s="152"/>
      <c r="AE44" s="153"/>
      <c r="AF44" s="147">
        <f>VLOOKUP($AM$4,入力シート!$A:$DB,22,FALSE)</f>
        <v>0</v>
      </c>
      <c r="AG44" s="148"/>
      <c r="AH44" s="147">
        <f>VLOOKUP($AM$4,入力シート!$A:$DB,43,FALSE)</f>
        <v>0</v>
      </c>
      <c r="AI44" s="148"/>
      <c r="AJ44" s="147">
        <f>VLOOKUP($AM$4,入力シート!$A:$DB,91,FALSE)</f>
        <v>0</v>
      </c>
      <c r="AK44" s="245"/>
    </row>
    <row r="45" spans="2:37" ht="7.5" customHeight="1" x14ac:dyDescent="0.15">
      <c r="B45" s="227"/>
      <c r="C45" s="137" t="s">
        <v>7</v>
      </c>
      <c r="D45" s="138"/>
      <c r="E45" s="161" t="s">
        <v>33</v>
      </c>
      <c r="F45" s="162"/>
      <c r="G45" s="162"/>
      <c r="H45" s="162"/>
      <c r="I45" s="162"/>
      <c r="J45" s="162"/>
      <c r="K45" s="162"/>
      <c r="L45" s="162"/>
      <c r="M45" s="162"/>
      <c r="N45" s="160">
        <f>VLOOKUP($AM$4,入力シート!$A:$DB,64,FALSE)</f>
        <v>0</v>
      </c>
      <c r="O45" s="160"/>
      <c r="P45" s="147">
        <f>VLOOKUP($AM$4,入力シート!$A:$DB,10,FALSE)</f>
        <v>0</v>
      </c>
      <c r="Q45" s="148"/>
      <c r="R45" s="147">
        <f>VLOOKUP($AM$4,入力シート!$A:$DB,31,FALSE)</f>
        <v>0</v>
      </c>
      <c r="S45" s="148"/>
      <c r="T45" s="147">
        <f>VLOOKUP($AM$4,入力シート!$A:$DB,67,FALSE)</f>
        <v>0</v>
      </c>
      <c r="U45" s="148"/>
      <c r="V45" s="151"/>
      <c r="W45" s="152"/>
      <c r="X45" s="153"/>
      <c r="Y45" s="206"/>
      <c r="Z45" s="155"/>
      <c r="AA45" s="155"/>
      <c r="AB45" s="155"/>
      <c r="AC45" s="155"/>
      <c r="AD45" s="155"/>
      <c r="AE45" s="156"/>
      <c r="AF45" s="149"/>
      <c r="AG45" s="150"/>
      <c r="AH45" s="149"/>
      <c r="AI45" s="150"/>
      <c r="AJ45" s="149"/>
      <c r="AK45" s="246"/>
    </row>
    <row r="46" spans="2:37" ht="7.5" customHeight="1" x14ac:dyDescent="0.15">
      <c r="B46" s="227"/>
      <c r="C46" s="139"/>
      <c r="D46" s="140"/>
      <c r="E46" s="161"/>
      <c r="F46" s="162"/>
      <c r="G46" s="162"/>
      <c r="H46" s="162"/>
      <c r="I46" s="162"/>
      <c r="J46" s="162"/>
      <c r="K46" s="162"/>
      <c r="L46" s="162"/>
      <c r="M46" s="162"/>
      <c r="N46" s="160"/>
      <c r="O46" s="160"/>
      <c r="P46" s="149"/>
      <c r="Q46" s="150"/>
      <c r="R46" s="149"/>
      <c r="S46" s="150"/>
      <c r="T46" s="149"/>
      <c r="U46" s="150"/>
      <c r="V46" s="154"/>
      <c r="W46" s="155"/>
      <c r="X46" s="156"/>
      <c r="Y46" s="206"/>
      <c r="Z46" s="155"/>
      <c r="AA46" s="155"/>
      <c r="AB46" s="155"/>
      <c r="AC46" s="155"/>
      <c r="AD46" s="155"/>
      <c r="AE46" s="156"/>
      <c r="AF46" s="149"/>
      <c r="AG46" s="150"/>
      <c r="AH46" s="149"/>
      <c r="AI46" s="150"/>
      <c r="AJ46" s="149"/>
      <c r="AK46" s="246"/>
    </row>
    <row r="47" spans="2:37" ht="7.5" customHeight="1" x14ac:dyDescent="0.15">
      <c r="B47" s="227"/>
      <c r="C47" s="139"/>
      <c r="D47" s="140"/>
      <c r="E47" s="161"/>
      <c r="F47" s="162"/>
      <c r="G47" s="162"/>
      <c r="H47" s="162"/>
      <c r="I47" s="162"/>
      <c r="J47" s="162"/>
      <c r="K47" s="162"/>
      <c r="L47" s="162"/>
      <c r="M47" s="162"/>
      <c r="N47" s="160"/>
      <c r="O47" s="160"/>
      <c r="P47" s="149"/>
      <c r="Q47" s="150"/>
      <c r="R47" s="149"/>
      <c r="S47" s="150"/>
      <c r="T47" s="149"/>
      <c r="U47" s="150"/>
      <c r="V47" s="154"/>
      <c r="W47" s="155"/>
      <c r="X47" s="156"/>
      <c r="Y47" s="206"/>
      <c r="Z47" s="155"/>
      <c r="AA47" s="155"/>
      <c r="AB47" s="155"/>
      <c r="AC47" s="155"/>
      <c r="AD47" s="155"/>
      <c r="AE47" s="156"/>
      <c r="AF47" s="149"/>
      <c r="AG47" s="150"/>
      <c r="AH47" s="149"/>
      <c r="AI47" s="150"/>
      <c r="AJ47" s="149"/>
      <c r="AK47" s="246"/>
    </row>
    <row r="48" spans="2:37" ht="7.5" customHeight="1" x14ac:dyDescent="0.15">
      <c r="B48" s="227"/>
      <c r="C48" s="139"/>
      <c r="D48" s="140"/>
      <c r="E48" s="161" t="s">
        <v>34</v>
      </c>
      <c r="F48" s="162"/>
      <c r="G48" s="162"/>
      <c r="H48" s="162"/>
      <c r="I48" s="162"/>
      <c r="J48" s="162"/>
      <c r="K48" s="162"/>
      <c r="L48" s="162"/>
      <c r="M48" s="162"/>
      <c r="N48" s="160">
        <f>VLOOKUP($AM$4,入力シート!$A:$DB,65,FALSE)</f>
        <v>0</v>
      </c>
      <c r="O48" s="160"/>
      <c r="P48" s="149"/>
      <c r="Q48" s="150"/>
      <c r="R48" s="149"/>
      <c r="S48" s="150"/>
      <c r="T48" s="149"/>
      <c r="U48" s="150"/>
      <c r="V48" s="154"/>
      <c r="W48" s="155"/>
      <c r="X48" s="156"/>
      <c r="Y48" s="206"/>
      <c r="Z48" s="158"/>
      <c r="AA48" s="158"/>
      <c r="AB48" s="158"/>
      <c r="AC48" s="158"/>
      <c r="AD48" s="158"/>
      <c r="AE48" s="159"/>
      <c r="AF48" s="127"/>
      <c r="AG48" s="129"/>
      <c r="AH48" s="127"/>
      <c r="AI48" s="129"/>
      <c r="AJ48" s="127"/>
      <c r="AK48" s="247"/>
    </row>
    <row r="49" spans="2:37" ht="7.5" customHeight="1" x14ac:dyDescent="0.15">
      <c r="B49" s="227"/>
      <c r="C49" s="139"/>
      <c r="D49" s="140"/>
      <c r="E49" s="161"/>
      <c r="F49" s="162"/>
      <c r="G49" s="162"/>
      <c r="H49" s="162"/>
      <c r="I49" s="162"/>
      <c r="J49" s="162"/>
      <c r="K49" s="162"/>
      <c r="L49" s="162"/>
      <c r="M49" s="162"/>
      <c r="N49" s="160"/>
      <c r="O49" s="160"/>
      <c r="P49" s="149"/>
      <c r="Q49" s="150"/>
      <c r="R49" s="149"/>
      <c r="S49" s="150"/>
      <c r="T49" s="149"/>
      <c r="U49" s="150"/>
      <c r="V49" s="154"/>
      <c r="W49" s="155"/>
      <c r="X49" s="156"/>
      <c r="Y49" s="206"/>
      <c r="Z49" s="152" t="s">
        <v>23</v>
      </c>
      <c r="AA49" s="152"/>
      <c r="AB49" s="152"/>
      <c r="AC49" s="152"/>
      <c r="AD49" s="152"/>
      <c r="AE49" s="153"/>
      <c r="AF49" s="147">
        <f>VLOOKUP($AM$4,入力シート!$A:$DB,23,FALSE)</f>
        <v>0</v>
      </c>
      <c r="AG49" s="148"/>
      <c r="AH49" s="147">
        <f>VLOOKUP($AM$4,入力シート!$A:$DB,44,FALSE)</f>
        <v>0</v>
      </c>
      <c r="AI49" s="148"/>
      <c r="AJ49" s="147">
        <f>VLOOKUP($AM$4,入力シート!$A:$DB,92,FALSE)</f>
        <v>0</v>
      </c>
      <c r="AK49" s="245"/>
    </row>
    <row r="50" spans="2:37" ht="7.5" customHeight="1" x14ac:dyDescent="0.15">
      <c r="B50" s="227"/>
      <c r="C50" s="139"/>
      <c r="D50" s="140"/>
      <c r="E50" s="161"/>
      <c r="F50" s="162"/>
      <c r="G50" s="162"/>
      <c r="H50" s="162"/>
      <c r="I50" s="162"/>
      <c r="J50" s="162"/>
      <c r="K50" s="162"/>
      <c r="L50" s="162"/>
      <c r="M50" s="162"/>
      <c r="N50" s="160"/>
      <c r="O50" s="160"/>
      <c r="P50" s="149"/>
      <c r="Q50" s="150"/>
      <c r="R50" s="149"/>
      <c r="S50" s="150"/>
      <c r="T50" s="149"/>
      <c r="U50" s="150"/>
      <c r="V50" s="154"/>
      <c r="W50" s="155"/>
      <c r="X50" s="156"/>
      <c r="Y50" s="206"/>
      <c r="Z50" s="155"/>
      <c r="AA50" s="155"/>
      <c r="AB50" s="155"/>
      <c r="AC50" s="155"/>
      <c r="AD50" s="155"/>
      <c r="AE50" s="156"/>
      <c r="AF50" s="149"/>
      <c r="AG50" s="150"/>
      <c r="AH50" s="149"/>
      <c r="AI50" s="150"/>
      <c r="AJ50" s="149"/>
      <c r="AK50" s="246"/>
    </row>
    <row r="51" spans="2:37" ht="7.5" customHeight="1" x14ac:dyDescent="0.15">
      <c r="B51" s="227"/>
      <c r="C51" s="139"/>
      <c r="D51" s="140"/>
      <c r="E51" s="161" t="s">
        <v>35</v>
      </c>
      <c r="F51" s="162"/>
      <c r="G51" s="162"/>
      <c r="H51" s="162"/>
      <c r="I51" s="162"/>
      <c r="J51" s="162"/>
      <c r="K51" s="162"/>
      <c r="L51" s="162"/>
      <c r="M51" s="162"/>
      <c r="N51" s="160">
        <f>VLOOKUP($AM$4,入力シート!$A:$DB,66,FALSE)</f>
        <v>0</v>
      </c>
      <c r="O51" s="160"/>
      <c r="P51" s="149"/>
      <c r="Q51" s="150"/>
      <c r="R51" s="149"/>
      <c r="S51" s="150"/>
      <c r="T51" s="149"/>
      <c r="U51" s="150"/>
      <c r="V51" s="154"/>
      <c r="W51" s="155"/>
      <c r="X51" s="156"/>
      <c r="Y51" s="206"/>
      <c r="Z51" s="155"/>
      <c r="AA51" s="155"/>
      <c r="AB51" s="155"/>
      <c r="AC51" s="155"/>
      <c r="AD51" s="155"/>
      <c r="AE51" s="156"/>
      <c r="AF51" s="149"/>
      <c r="AG51" s="150"/>
      <c r="AH51" s="149"/>
      <c r="AI51" s="150"/>
      <c r="AJ51" s="149"/>
      <c r="AK51" s="246"/>
    </row>
    <row r="52" spans="2:37" ht="7.5" customHeight="1" x14ac:dyDescent="0.15">
      <c r="B52" s="227"/>
      <c r="C52" s="139"/>
      <c r="D52" s="140"/>
      <c r="E52" s="161"/>
      <c r="F52" s="162"/>
      <c r="G52" s="162"/>
      <c r="H52" s="162"/>
      <c r="I52" s="162"/>
      <c r="J52" s="162"/>
      <c r="K52" s="162"/>
      <c r="L52" s="162"/>
      <c r="M52" s="162"/>
      <c r="N52" s="160"/>
      <c r="O52" s="160"/>
      <c r="P52" s="149"/>
      <c r="Q52" s="150"/>
      <c r="R52" s="149"/>
      <c r="S52" s="150"/>
      <c r="T52" s="149"/>
      <c r="U52" s="150"/>
      <c r="V52" s="154"/>
      <c r="W52" s="155"/>
      <c r="X52" s="156"/>
      <c r="Y52" s="206"/>
      <c r="Z52" s="155"/>
      <c r="AA52" s="155"/>
      <c r="AB52" s="155"/>
      <c r="AC52" s="155"/>
      <c r="AD52" s="155"/>
      <c r="AE52" s="156"/>
      <c r="AF52" s="149"/>
      <c r="AG52" s="150"/>
      <c r="AH52" s="149"/>
      <c r="AI52" s="150"/>
      <c r="AJ52" s="149"/>
      <c r="AK52" s="246"/>
    </row>
    <row r="53" spans="2:37" ht="7.5" customHeight="1" x14ac:dyDescent="0.15">
      <c r="B53" s="227"/>
      <c r="C53" s="210"/>
      <c r="D53" s="211"/>
      <c r="E53" s="161"/>
      <c r="F53" s="162"/>
      <c r="G53" s="162"/>
      <c r="H53" s="162"/>
      <c r="I53" s="162"/>
      <c r="J53" s="162"/>
      <c r="K53" s="162"/>
      <c r="L53" s="162"/>
      <c r="M53" s="162"/>
      <c r="N53" s="160"/>
      <c r="O53" s="160"/>
      <c r="P53" s="127"/>
      <c r="Q53" s="129"/>
      <c r="R53" s="127"/>
      <c r="S53" s="129"/>
      <c r="T53" s="127"/>
      <c r="U53" s="129"/>
      <c r="V53" s="157"/>
      <c r="W53" s="158"/>
      <c r="X53" s="159"/>
      <c r="Y53" s="206"/>
      <c r="Z53" s="158"/>
      <c r="AA53" s="158"/>
      <c r="AB53" s="158"/>
      <c r="AC53" s="158"/>
      <c r="AD53" s="158"/>
      <c r="AE53" s="159"/>
      <c r="AF53" s="127"/>
      <c r="AG53" s="129"/>
      <c r="AH53" s="127"/>
      <c r="AI53" s="129"/>
      <c r="AJ53" s="127"/>
      <c r="AK53" s="247"/>
    </row>
    <row r="54" spans="2:37" ht="7.5" customHeight="1" x14ac:dyDescent="0.15">
      <c r="B54" s="227"/>
      <c r="C54" s="131" t="s">
        <v>8</v>
      </c>
      <c r="D54" s="132"/>
      <c r="E54" s="161" t="s">
        <v>33</v>
      </c>
      <c r="F54" s="162"/>
      <c r="G54" s="162"/>
      <c r="H54" s="162"/>
      <c r="I54" s="162"/>
      <c r="J54" s="162"/>
      <c r="K54" s="162"/>
      <c r="L54" s="162"/>
      <c r="M54" s="162"/>
      <c r="N54" s="160">
        <f>VLOOKUP($AM$4,入力シート!$A:$DB,68,FALSE)</f>
        <v>0</v>
      </c>
      <c r="O54" s="160"/>
      <c r="P54" s="147">
        <f>VLOOKUP($AM$4,入力シート!$A:$DB,11,FALSE)</f>
        <v>0</v>
      </c>
      <c r="Q54" s="148"/>
      <c r="R54" s="147">
        <f>VLOOKUP($AM$4,入力シート!$A:$DB,32,FALSE)</f>
        <v>0</v>
      </c>
      <c r="S54" s="148"/>
      <c r="T54" s="147">
        <f>VLOOKUP($AM$4,入力シート!$A:$DB,71,FALSE)</f>
        <v>0</v>
      </c>
      <c r="U54" s="148"/>
      <c r="V54" s="151"/>
      <c r="W54" s="152"/>
      <c r="X54" s="153"/>
      <c r="Y54" s="206"/>
      <c r="Z54" s="152" t="s">
        <v>45</v>
      </c>
      <c r="AA54" s="152"/>
      <c r="AB54" s="152"/>
      <c r="AC54" s="152"/>
      <c r="AD54" s="152"/>
      <c r="AE54" s="153"/>
      <c r="AF54" s="147">
        <f>VLOOKUP($AM$4,入力シート!$A:$DB,24,FALSE)</f>
        <v>0</v>
      </c>
      <c r="AG54" s="148"/>
      <c r="AH54" s="147">
        <f>VLOOKUP($AM$4,入力シート!$A:$DB,45,FALSE)</f>
        <v>0</v>
      </c>
      <c r="AI54" s="148"/>
      <c r="AJ54" s="147">
        <f>VLOOKUP($AM$4,入力シート!$A:$DB,93,FALSE)</f>
        <v>0</v>
      </c>
      <c r="AK54" s="245"/>
    </row>
    <row r="55" spans="2:37" ht="7.5" customHeight="1" x14ac:dyDescent="0.15">
      <c r="B55" s="227"/>
      <c r="C55" s="133"/>
      <c r="D55" s="134"/>
      <c r="E55" s="161"/>
      <c r="F55" s="162"/>
      <c r="G55" s="162"/>
      <c r="H55" s="162"/>
      <c r="I55" s="162"/>
      <c r="J55" s="162"/>
      <c r="K55" s="162"/>
      <c r="L55" s="162"/>
      <c r="M55" s="162"/>
      <c r="N55" s="160"/>
      <c r="O55" s="160"/>
      <c r="P55" s="149"/>
      <c r="Q55" s="150"/>
      <c r="R55" s="149"/>
      <c r="S55" s="150"/>
      <c r="T55" s="149"/>
      <c r="U55" s="150"/>
      <c r="V55" s="154"/>
      <c r="W55" s="155"/>
      <c r="X55" s="156"/>
      <c r="Y55" s="206"/>
      <c r="Z55" s="155"/>
      <c r="AA55" s="155"/>
      <c r="AB55" s="155"/>
      <c r="AC55" s="155"/>
      <c r="AD55" s="155"/>
      <c r="AE55" s="156"/>
      <c r="AF55" s="149"/>
      <c r="AG55" s="150"/>
      <c r="AH55" s="149"/>
      <c r="AI55" s="150"/>
      <c r="AJ55" s="149"/>
      <c r="AK55" s="246"/>
    </row>
    <row r="56" spans="2:37" ht="7.5" customHeight="1" x14ac:dyDescent="0.15">
      <c r="B56" s="227"/>
      <c r="C56" s="133"/>
      <c r="D56" s="134"/>
      <c r="E56" s="161"/>
      <c r="F56" s="162"/>
      <c r="G56" s="162"/>
      <c r="H56" s="162"/>
      <c r="I56" s="162"/>
      <c r="J56" s="162"/>
      <c r="K56" s="162"/>
      <c r="L56" s="162"/>
      <c r="M56" s="162"/>
      <c r="N56" s="160"/>
      <c r="O56" s="160"/>
      <c r="P56" s="149"/>
      <c r="Q56" s="150"/>
      <c r="R56" s="149"/>
      <c r="S56" s="150"/>
      <c r="T56" s="149"/>
      <c r="U56" s="150"/>
      <c r="V56" s="154"/>
      <c r="W56" s="155"/>
      <c r="X56" s="156"/>
      <c r="Y56" s="206"/>
      <c r="Z56" s="155"/>
      <c r="AA56" s="155"/>
      <c r="AB56" s="155"/>
      <c r="AC56" s="155"/>
      <c r="AD56" s="155"/>
      <c r="AE56" s="156"/>
      <c r="AF56" s="149"/>
      <c r="AG56" s="150"/>
      <c r="AH56" s="149"/>
      <c r="AI56" s="150"/>
      <c r="AJ56" s="149"/>
      <c r="AK56" s="246"/>
    </row>
    <row r="57" spans="2:37" ht="7.5" customHeight="1" x14ac:dyDescent="0.15">
      <c r="B57" s="227"/>
      <c r="C57" s="133"/>
      <c r="D57" s="134"/>
      <c r="E57" s="161" t="s">
        <v>34</v>
      </c>
      <c r="F57" s="162"/>
      <c r="G57" s="162"/>
      <c r="H57" s="162"/>
      <c r="I57" s="162"/>
      <c r="J57" s="162"/>
      <c r="K57" s="162"/>
      <c r="L57" s="162"/>
      <c r="M57" s="162"/>
      <c r="N57" s="160">
        <f>VLOOKUP($AM$4,入力シート!$A:$DB,69,FALSE)</f>
        <v>0</v>
      </c>
      <c r="O57" s="160"/>
      <c r="P57" s="149"/>
      <c r="Q57" s="150"/>
      <c r="R57" s="149"/>
      <c r="S57" s="150"/>
      <c r="T57" s="149"/>
      <c r="U57" s="150"/>
      <c r="V57" s="154"/>
      <c r="W57" s="155"/>
      <c r="X57" s="156"/>
      <c r="Y57" s="206"/>
      <c r="Z57" s="155"/>
      <c r="AA57" s="155"/>
      <c r="AB57" s="155"/>
      <c r="AC57" s="155"/>
      <c r="AD57" s="155"/>
      <c r="AE57" s="156"/>
      <c r="AF57" s="149"/>
      <c r="AG57" s="150"/>
      <c r="AH57" s="149"/>
      <c r="AI57" s="150"/>
      <c r="AJ57" s="149"/>
      <c r="AK57" s="246"/>
    </row>
    <row r="58" spans="2:37" ht="7.5" customHeight="1" x14ac:dyDescent="0.15">
      <c r="B58" s="227"/>
      <c r="C58" s="133"/>
      <c r="D58" s="134"/>
      <c r="E58" s="161"/>
      <c r="F58" s="162"/>
      <c r="G58" s="162"/>
      <c r="H58" s="162"/>
      <c r="I58" s="162"/>
      <c r="J58" s="162"/>
      <c r="K58" s="162"/>
      <c r="L58" s="162"/>
      <c r="M58" s="162"/>
      <c r="N58" s="160"/>
      <c r="O58" s="160"/>
      <c r="P58" s="149"/>
      <c r="Q58" s="150"/>
      <c r="R58" s="149"/>
      <c r="S58" s="150"/>
      <c r="T58" s="149"/>
      <c r="U58" s="150"/>
      <c r="V58" s="154"/>
      <c r="W58" s="155"/>
      <c r="X58" s="156"/>
      <c r="Y58" s="207"/>
      <c r="Z58" s="158"/>
      <c r="AA58" s="158"/>
      <c r="AB58" s="158"/>
      <c r="AC58" s="158"/>
      <c r="AD58" s="158"/>
      <c r="AE58" s="159"/>
      <c r="AF58" s="127"/>
      <c r="AG58" s="129"/>
      <c r="AH58" s="127"/>
      <c r="AI58" s="129"/>
      <c r="AJ58" s="127"/>
      <c r="AK58" s="247"/>
    </row>
    <row r="59" spans="2:37" ht="7.5" customHeight="1" x14ac:dyDescent="0.15">
      <c r="B59" s="227"/>
      <c r="C59" s="133"/>
      <c r="D59" s="134"/>
      <c r="E59" s="161"/>
      <c r="F59" s="162"/>
      <c r="G59" s="162"/>
      <c r="H59" s="162"/>
      <c r="I59" s="162"/>
      <c r="J59" s="162"/>
      <c r="K59" s="162"/>
      <c r="L59" s="162"/>
      <c r="M59" s="162"/>
      <c r="N59" s="160"/>
      <c r="O59" s="160"/>
      <c r="P59" s="149"/>
      <c r="Q59" s="150"/>
      <c r="R59" s="149"/>
      <c r="S59" s="150"/>
      <c r="T59" s="149"/>
      <c r="U59" s="150"/>
      <c r="V59" s="154"/>
      <c r="W59" s="155"/>
      <c r="X59" s="156"/>
      <c r="Y59" s="205" t="s">
        <v>25</v>
      </c>
      <c r="Z59" s="208" t="s">
        <v>10</v>
      </c>
      <c r="AA59" s="209" t="s">
        <v>26</v>
      </c>
      <c r="AB59" s="209"/>
      <c r="AC59" s="209"/>
      <c r="AD59" s="238" t="s">
        <v>32</v>
      </c>
      <c r="AE59" s="209"/>
      <c r="AF59" s="209"/>
      <c r="AG59" s="209"/>
      <c r="AH59" s="209"/>
      <c r="AI59" s="209"/>
      <c r="AJ59" s="209"/>
      <c r="AK59" s="263"/>
    </row>
    <row r="60" spans="2:37" ht="7.5" customHeight="1" x14ac:dyDescent="0.15">
      <c r="B60" s="227"/>
      <c r="C60" s="133"/>
      <c r="D60" s="134"/>
      <c r="E60" s="161" t="s">
        <v>35</v>
      </c>
      <c r="F60" s="162"/>
      <c r="G60" s="162"/>
      <c r="H60" s="162"/>
      <c r="I60" s="162"/>
      <c r="J60" s="162"/>
      <c r="K60" s="162"/>
      <c r="L60" s="162"/>
      <c r="M60" s="162"/>
      <c r="N60" s="160">
        <f>VLOOKUP($AM$4,入力シート!$A:$DB,70,FALSE)</f>
        <v>0</v>
      </c>
      <c r="O60" s="160"/>
      <c r="P60" s="149"/>
      <c r="Q60" s="150"/>
      <c r="R60" s="149"/>
      <c r="S60" s="150"/>
      <c r="T60" s="149"/>
      <c r="U60" s="150"/>
      <c r="V60" s="154"/>
      <c r="W60" s="155"/>
      <c r="X60" s="156"/>
      <c r="Y60" s="206"/>
      <c r="Z60" s="208"/>
      <c r="AA60" s="209"/>
      <c r="AB60" s="209"/>
      <c r="AC60" s="209"/>
      <c r="AD60" s="238"/>
      <c r="AE60" s="209"/>
      <c r="AF60" s="209"/>
      <c r="AG60" s="209"/>
      <c r="AH60" s="209"/>
      <c r="AI60" s="209"/>
      <c r="AJ60" s="209"/>
      <c r="AK60" s="263"/>
    </row>
    <row r="61" spans="2:37" ht="7.5" customHeight="1" x14ac:dyDescent="0.15">
      <c r="B61" s="227"/>
      <c r="C61" s="133"/>
      <c r="D61" s="134"/>
      <c r="E61" s="161"/>
      <c r="F61" s="162"/>
      <c r="G61" s="162"/>
      <c r="H61" s="162"/>
      <c r="I61" s="162"/>
      <c r="J61" s="162"/>
      <c r="K61" s="162"/>
      <c r="L61" s="162"/>
      <c r="M61" s="162"/>
      <c r="N61" s="160"/>
      <c r="O61" s="160"/>
      <c r="P61" s="149"/>
      <c r="Q61" s="150"/>
      <c r="R61" s="149"/>
      <c r="S61" s="150"/>
      <c r="T61" s="149"/>
      <c r="U61" s="150"/>
      <c r="V61" s="154"/>
      <c r="W61" s="155"/>
      <c r="X61" s="156"/>
      <c r="Y61" s="206"/>
      <c r="Z61" s="208"/>
      <c r="AA61" s="209"/>
      <c r="AB61" s="209"/>
      <c r="AC61" s="209"/>
      <c r="AD61" s="238"/>
      <c r="AE61" s="209"/>
      <c r="AF61" s="209"/>
      <c r="AG61" s="209"/>
      <c r="AH61" s="209"/>
      <c r="AI61" s="209"/>
      <c r="AJ61" s="209"/>
      <c r="AK61" s="263"/>
    </row>
    <row r="62" spans="2:37" ht="7.5" customHeight="1" x14ac:dyDescent="0.15">
      <c r="B62" s="227"/>
      <c r="C62" s="135"/>
      <c r="D62" s="136"/>
      <c r="E62" s="161"/>
      <c r="F62" s="162"/>
      <c r="G62" s="162"/>
      <c r="H62" s="162"/>
      <c r="I62" s="162"/>
      <c r="J62" s="162"/>
      <c r="K62" s="162"/>
      <c r="L62" s="162"/>
      <c r="M62" s="162"/>
      <c r="N62" s="160"/>
      <c r="O62" s="160"/>
      <c r="P62" s="127"/>
      <c r="Q62" s="129"/>
      <c r="R62" s="127"/>
      <c r="S62" s="129"/>
      <c r="T62" s="127"/>
      <c r="U62" s="129"/>
      <c r="V62" s="157"/>
      <c r="W62" s="158"/>
      <c r="X62" s="159"/>
      <c r="Y62" s="206"/>
      <c r="Z62" s="190" t="s">
        <v>31</v>
      </c>
      <c r="AA62" s="199">
        <f>VLOOKUP($AM$4,入力シート!$A:$DB,25,FALSE)</f>
        <v>0</v>
      </c>
      <c r="AB62" s="200"/>
      <c r="AC62" s="153" t="s">
        <v>59</v>
      </c>
      <c r="AD62" s="193">
        <f>VLOOKUP($AM$4,入力シート!$A:$DB,26,FALSE)</f>
        <v>0</v>
      </c>
      <c r="AE62" s="170"/>
      <c r="AF62" s="170"/>
      <c r="AG62" s="170"/>
      <c r="AH62" s="170"/>
      <c r="AI62" s="170"/>
      <c r="AJ62" s="170"/>
      <c r="AK62" s="171"/>
    </row>
    <row r="63" spans="2:37" ht="7.5" customHeight="1" x14ac:dyDescent="0.15">
      <c r="B63" s="227"/>
      <c r="C63" s="137" t="s">
        <v>9</v>
      </c>
      <c r="D63" s="138"/>
      <c r="E63" s="161" t="s">
        <v>33</v>
      </c>
      <c r="F63" s="162"/>
      <c r="G63" s="162"/>
      <c r="H63" s="162"/>
      <c r="I63" s="162"/>
      <c r="J63" s="162"/>
      <c r="K63" s="162"/>
      <c r="L63" s="162"/>
      <c r="M63" s="162"/>
      <c r="N63" s="160">
        <f>VLOOKUP($AM$4,入力シート!$A:$DB,72,FALSE)</f>
        <v>0</v>
      </c>
      <c r="O63" s="160"/>
      <c r="P63" s="147">
        <f>VLOOKUP($AM$4,入力シート!$A:$DB,12,FALSE)</f>
        <v>0</v>
      </c>
      <c r="Q63" s="148"/>
      <c r="R63" s="147">
        <f>VLOOKUP($AM$4,入力シート!$A:$DB,33,FALSE)</f>
        <v>0</v>
      </c>
      <c r="S63" s="148"/>
      <c r="T63" s="147">
        <f>VLOOKUP($AM$4,入力シート!$A:$DB,75,FALSE)</f>
        <v>0</v>
      </c>
      <c r="U63" s="148"/>
      <c r="V63" s="151"/>
      <c r="W63" s="152"/>
      <c r="X63" s="153"/>
      <c r="Y63" s="206"/>
      <c r="Z63" s="191"/>
      <c r="AA63" s="201"/>
      <c r="AB63" s="202"/>
      <c r="AC63" s="156"/>
      <c r="AD63" s="194"/>
      <c r="AE63" s="174"/>
      <c r="AF63" s="174"/>
      <c r="AG63" s="174"/>
      <c r="AH63" s="174"/>
      <c r="AI63" s="174"/>
      <c r="AJ63" s="174"/>
      <c r="AK63" s="175"/>
    </row>
    <row r="64" spans="2:37" ht="7.5" customHeight="1" x14ac:dyDescent="0.15">
      <c r="B64" s="227"/>
      <c r="C64" s="139"/>
      <c r="D64" s="140"/>
      <c r="E64" s="161"/>
      <c r="F64" s="162"/>
      <c r="G64" s="162"/>
      <c r="H64" s="162"/>
      <c r="I64" s="162"/>
      <c r="J64" s="162"/>
      <c r="K64" s="162"/>
      <c r="L64" s="162"/>
      <c r="M64" s="162"/>
      <c r="N64" s="160"/>
      <c r="O64" s="160"/>
      <c r="P64" s="149"/>
      <c r="Q64" s="150"/>
      <c r="R64" s="149"/>
      <c r="S64" s="150"/>
      <c r="T64" s="149"/>
      <c r="U64" s="150"/>
      <c r="V64" s="154"/>
      <c r="W64" s="155"/>
      <c r="X64" s="156"/>
      <c r="Y64" s="206"/>
      <c r="Z64" s="191"/>
      <c r="AA64" s="201"/>
      <c r="AB64" s="202"/>
      <c r="AC64" s="156"/>
      <c r="AD64" s="194"/>
      <c r="AE64" s="174"/>
      <c r="AF64" s="174"/>
      <c r="AG64" s="174"/>
      <c r="AH64" s="174"/>
      <c r="AI64" s="174"/>
      <c r="AJ64" s="174"/>
      <c r="AK64" s="175"/>
    </row>
    <row r="65" spans="2:37" ht="7.5" customHeight="1" x14ac:dyDescent="0.15">
      <c r="B65" s="227"/>
      <c r="C65" s="139"/>
      <c r="D65" s="140"/>
      <c r="E65" s="161"/>
      <c r="F65" s="162"/>
      <c r="G65" s="162"/>
      <c r="H65" s="162"/>
      <c r="I65" s="162"/>
      <c r="J65" s="162"/>
      <c r="K65" s="162"/>
      <c r="L65" s="162"/>
      <c r="M65" s="162"/>
      <c r="N65" s="160"/>
      <c r="O65" s="160"/>
      <c r="P65" s="149"/>
      <c r="Q65" s="150"/>
      <c r="R65" s="149"/>
      <c r="S65" s="150"/>
      <c r="T65" s="149"/>
      <c r="U65" s="150"/>
      <c r="V65" s="154"/>
      <c r="W65" s="155"/>
      <c r="X65" s="156"/>
      <c r="Y65" s="206"/>
      <c r="Z65" s="191"/>
      <c r="AA65" s="201"/>
      <c r="AB65" s="202"/>
      <c r="AC65" s="156"/>
      <c r="AD65" s="194"/>
      <c r="AE65" s="174"/>
      <c r="AF65" s="174"/>
      <c r="AG65" s="174"/>
      <c r="AH65" s="174"/>
      <c r="AI65" s="174"/>
      <c r="AJ65" s="174"/>
      <c r="AK65" s="175"/>
    </row>
    <row r="66" spans="2:37" ht="7.5" customHeight="1" x14ac:dyDescent="0.15">
      <c r="B66" s="227"/>
      <c r="C66" s="139"/>
      <c r="D66" s="140"/>
      <c r="E66" s="161" t="s">
        <v>34</v>
      </c>
      <c r="F66" s="162"/>
      <c r="G66" s="162"/>
      <c r="H66" s="162"/>
      <c r="I66" s="162"/>
      <c r="J66" s="162"/>
      <c r="K66" s="162"/>
      <c r="L66" s="162"/>
      <c r="M66" s="162"/>
      <c r="N66" s="160">
        <f>VLOOKUP($AM$4,入力シート!$A:$DB,73,FALSE)</f>
        <v>0</v>
      </c>
      <c r="O66" s="160"/>
      <c r="P66" s="149"/>
      <c r="Q66" s="150"/>
      <c r="R66" s="149"/>
      <c r="S66" s="150"/>
      <c r="T66" s="149"/>
      <c r="U66" s="150"/>
      <c r="V66" s="154"/>
      <c r="W66" s="155"/>
      <c r="X66" s="156"/>
      <c r="Y66" s="206"/>
      <c r="Z66" s="192"/>
      <c r="AA66" s="203"/>
      <c r="AB66" s="204"/>
      <c r="AC66" s="159"/>
      <c r="AD66" s="195"/>
      <c r="AE66" s="172"/>
      <c r="AF66" s="172"/>
      <c r="AG66" s="172"/>
      <c r="AH66" s="172"/>
      <c r="AI66" s="172"/>
      <c r="AJ66" s="172"/>
      <c r="AK66" s="173"/>
    </row>
    <row r="67" spans="2:37" ht="7.5" customHeight="1" x14ac:dyDescent="0.15">
      <c r="B67" s="227"/>
      <c r="C67" s="139"/>
      <c r="D67" s="140"/>
      <c r="E67" s="161"/>
      <c r="F67" s="162"/>
      <c r="G67" s="162"/>
      <c r="H67" s="162"/>
      <c r="I67" s="162"/>
      <c r="J67" s="162"/>
      <c r="K67" s="162"/>
      <c r="L67" s="162"/>
      <c r="M67" s="162"/>
      <c r="N67" s="160"/>
      <c r="O67" s="160"/>
      <c r="P67" s="149"/>
      <c r="Q67" s="150"/>
      <c r="R67" s="149"/>
      <c r="S67" s="150"/>
      <c r="T67" s="149"/>
      <c r="U67" s="150"/>
      <c r="V67" s="154"/>
      <c r="W67" s="155"/>
      <c r="X67" s="156"/>
      <c r="Y67" s="206"/>
      <c r="Z67" s="190" t="s">
        <v>38</v>
      </c>
      <c r="AA67" s="199">
        <f>VLOOKUP($AM$4,入力シート!$A:$DB,46,FALSE)</f>
        <v>0</v>
      </c>
      <c r="AB67" s="200"/>
      <c r="AC67" s="153" t="s">
        <v>59</v>
      </c>
      <c r="AD67" s="193">
        <f>VLOOKUP($AM$4,入力シート!$A:$DB,47,FALSE)</f>
        <v>0</v>
      </c>
      <c r="AE67" s="170"/>
      <c r="AF67" s="170"/>
      <c r="AG67" s="170"/>
      <c r="AH67" s="170"/>
      <c r="AI67" s="170"/>
      <c r="AJ67" s="170"/>
      <c r="AK67" s="171"/>
    </row>
    <row r="68" spans="2:37" ht="7.5" customHeight="1" x14ac:dyDescent="0.15">
      <c r="B68" s="227"/>
      <c r="C68" s="139"/>
      <c r="D68" s="140"/>
      <c r="E68" s="161"/>
      <c r="F68" s="162"/>
      <c r="G68" s="162"/>
      <c r="H68" s="162"/>
      <c r="I68" s="162"/>
      <c r="J68" s="162"/>
      <c r="K68" s="162"/>
      <c r="L68" s="162"/>
      <c r="M68" s="162"/>
      <c r="N68" s="160"/>
      <c r="O68" s="160"/>
      <c r="P68" s="149"/>
      <c r="Q68" s="150"/>
      <c r="R68" s="149"/>
      <c r="S68" s="150"/>
      <c r="T68" s="149"/>
      <c r="U68" s="150"/>
      <c r="V68" s="154"/>
      <c r="W68" s="155"/>
      <c r="X68" s="156"/>
      <c r="Y68" s="206"/>
      <c r="Z68" s="191"/>
      <c r="AA68" s="201"/>
      <c r="AB68" s="202"/>
      <c r="AC68" s="156"/>
      <c r="AD68" s="194"/>
      <c r="AE68" s="174"/>
      <c r="AF68" s="174"/>
      <c r="AG68" s="174"/>
      <c r="AH68" s="174"/>
      <c r="AI68" s="174"/>
      <c r="AJ68" s="174"/>
      <c r="AK68" s="175"/>
    </row>
    <row r="69" spans="2:37" ht="7.5" customHeight="1" x14ac:dyDescent="0.15">
      <c r="B69" s="227"/>
      <c r="C69" s="139"/>
      <c r="D69" s="140"/>
      <c r="E69" s="161" t="s">
        <v>35</v>
      </c>
      <c r="F69" s="162"/>
      <c r="G69" s="162"/>
      <c r="H69" s="162"/>
      <c r="I69" s="162"/>
      <c r="J69" s="162"/>
      <c r="K69" s="162"/>
      <c r="L69" s="162"/>
      <c r="M69" s="162"/>
      <c r="N69" s="160">
        <f>VLOOKUP($AM$4,入力シート!$A:$DB,74,FALSE)</f>
        <v>0</v>
      </c>
      <c r="O69" s="160"/>
      <c r="P69" s="149"/>
      <c r="Q69" s="150"/>
      <c r="R69" s="149"/>
      <c r="S69" s="150"/>
      <c r="T69" s="149"/>
      <c r="U69" s="150"/>
      <c r="V69" s="154"/>
      <c r="W69" s="155"/>
      <c r="X69" s="156"/>
      <c r="Y69" s="206"/>
      <c r="Z69" s="191"/>
      <c r="AA69" s="201"/>
      <c r="AB69" s="202"/>
      <c r="AC69" s="156"/>
      <c r="AD69" s="194"/>
      <c r="AE69" s="174"/>
      <c r="AF69" s="174"/>
      <c r="AG69" s="174"/>
      <c r="AH69" s="174"/>
      <c r="AI69" s="174"/>
      <c r="AJ69" s="174"/>
      <c r="AK69" s="175"/>
    </row>
    <row r="70" spans="2:37" ht="7.5" customHeight="1" x14ac:dyDescent="0.15">
      <c r="B70" s="227"/>
      <c r="C70" s="139"/>
      <c r="D70" s="140"/>
      <c r="E70" s="161"/>
      <c r="F70" s="162"/>
      <c r="G70" s="162"/>
      <c r="H70" s="162"/>
      <c r="I70" s="162"/>
      <c r="J70" s="162"/>
      <c r="K70" s="162"/>
      <c r="L70" s="162"/>
      <c r="M70" s="162"/>
      <c r="N70" s="160"/>
      <c r="O70" s="160"/>
      <c r="P70" s="149"/>
      <c r="Q70" s="150"/>
      <c r="R70" s="149"/>
      <c r="S70" s="150"/>
      <c r="T70" s="149"/>
      <c r="U70" s="150"/>
      <c r="V70" s="154"/>
      <c r="W70" s="155"/>
      <c r="X70" s="156"/>
      <c r="Y70" s="206"/>
      <c r="Z70" s="191"/>
      <c r="AA70" s="201"/>
      <c r="AB70" s="202"/>
      <c r="AC70" s="156"/>
      <c r="AD70" s="194"/>
      <c r="AE70" s="174"/>
      <c r="AF70" s="174"/>
      <c r="AG70" s="174"/>
      <c r="AH70" s="174"/>
      <c r="AI70" s="174"/>
      <c r="AJ70" s="174"/>
      <c r="AK70" s="175"/>
    </row>
    <row r="71" spans="2:37" ht="7.5" customHeight="1" x14ac:dyDescent="0.15">
      <c r="B71" s="227"/>
      <c r="C71" s="139"/>
      <c r="D71" s="140"/>
      <c r="E71" s="161"/>
      <c r="F71" s="162"/>
      <c r="G71" s="162"/>
      <c r="H71" s="162"/>
      <c r="I71" s="162"/>
      <c r="J71" s="162"/>
      <c r="K71" s="162"/>
      <c r="L71" s="162"/>
      <c r="M71" s="162"/>
      <c r="N71" s="160"/>
      <c r="O71" s="160"/>
      <c r="P71" s="127"/>
      <c r="Q71" s="129"/>
      <c r="R71" s="127"/>
      <c r="S71" s="129"/>
      <c r="T71" s="127"/>
      <c r="U71" s="129"/>
      <c r="V71" s="157"/>
      <c r="W71" s="158"/>
      <c r="X71" s="159"/>
      <c r="Y71" s="206"/>
      <c r="Z71" s="192"/>
      <c r="AA71" s="203"/>
      <c r="AB71" s="204"/>
      <c r="AC71" s="159"/>
      <c r="AD71" s="195"/>
      <c r="AE71" s="172"/>
      <c r="AF71" s="172"/>
      <c r="AG71" s="172"/>
      <c r="AH71" s="172"/>
      <c r="AI71" s="172"/>
      <c r="AJ71" s="172"/>
      <c r="AK71" s="173"/>
    </row>
    <row r="72" spans="2:37" ht="7.5" customHeight="1" x14ac:dyDescent="0.15">
      <c r="B72" s="227"/>
      <c r="C72" s="141" t="s">
        <v>29</v>
      </c>
      <c r="D72" s="142"/>
      <c r="E72" s="161" t="s">
        <v>33</v>
      </c>
      <c r="F72" s="162"/>
      <c r="G72" s="162"/>
      <c r="H72" s="162"/>
      <c r="I72" s="162"/>
      <c r="J72" s="162"/>
      <c r="K72" s="162"/>
      <c r="L72" s="162"/>
      <c r="M72" s="162"/>
      <c r="N72" s="160">
        <f>VLOOKUP($AM$4,入力シート!$A:$DB,76,FALSE)</f>
        <v>0</v>
      </c>
      <c r="O72" s="160"/>
      <c r="P72" s="147">
        <f>VLOOKUP($AM$4,入力シート!$A:$DB,13,FALSE)</f>
        <v>0</v>
      </c>
      <c r="Q72" s="148"/>
      <c r="R72" s="147">
        <f>VLOOKUP($AM$4,入力シート!$A:$DB,34,FALSE)</f>
        <v>0</v>
      </c>
      <c r="S72" s="148"/>
      <c r="T72" s="147">
        <f>VLOOKUP($AM$4,入力シート!$A:$DB,79,FALSE)</f>
        <v>0</v>
      </c>
      <c r="U72" s="148"/>
      <c r="V72" s="151"/>
      <c r="W72" s="152"/>
      <c r="X72" s="153"/>
      <c r="Y72" s="206"/>
      <c r="Z72" s="190" t="s">
        <v>39</v>
      </c>
      <c r="AA72" s="199">
        <f>VLOOKUP($AM$4,入力シート!$A:$DB,94,FALSE)</f>
        <v>0</v>
      </c>
      <c r="AB72" s="200"/>
      <c r="AC72" s="153" t="s">
        <v>59</v>
      </c>
      <c r="AD72" s="193">
        <f>VLOOKUP($AM$4,入力シート!$A:$DB,95,FALSE)</f>
        <v>0</v>
      </c>
      <c r="AE72" s="170"/>
      <c r="AF72" s="170"/>
      <c r="AG72" s="170"/>
      <c r="AH72" s="170"/>
      <c r="AI72" s="170"/>
      <c r="AJ72" s="170"/>
      <c r="AK72" s="171"/>
    </row>
    <row r="73" spans="2:37" ht="7.5" customHeight="1" x14ac:dyDescent="0.15">
      <c r="B73" s="227"/>
      <c r="C73" s="143"/>
      <c r="D73" s="144"/>
      <c r="E73" s="161"/>
      <c r="F73" s="162"/>
      <c r="G73" s="162"/>
      <c r="H73" s="162"/>
      <c r="I73" s="162"/>
      <c r="J73" s="162"/>
      <c r="K73" s="162"/>
      <c r="L73" s="162"/>
      <c r="M73" s="162"/>
      <c r="N73" s="160"/>
      <c r="O73" s="160"/>
      <c r="P73" s="149"/>
      <c r="Q73" s="150"/>
      <c r="R73" s="149"/>
      <c r="S73" s="150"/>
      <c r="T73" s="149"/>
      <c r="U73" s="150"/>
      <c r="V73" s="154"/>
      <c r="W73" s="155"/>
      <c r="X73" s="156"/>
      <c r="Y73" s="206"/>
      <c r="Z73" s="191"/>
      <c r="AA73" s="201"/>
      <c r="AB73" s="202"/>
      <c r="AC73" s="156"/>
      <c r="AD73" s="194"/>
      <c r="AE73" s="174"/>
      <c r="AF73" s="174"/>
      <c r="AG73" s="174"/>
      <c r="AH73" s="174"/>
      <c r="AI73" s="174"/>
      <c r="AJ73" s="174"/>
      <c r="AK73" s="175"/>
    </row>
    <row r="74" spans="2:37" ht="7.5" customHeight="1" x14ac:dyDescent="0.15">
      <c r="B74" s="227"/>
      <c r="C74" s="143"/>
      <c r="D74" s="144"/>
      <c r="E74" s="161"/>
      <c r="F74" s="162"/>
      <c r="G74" s="162"/>
      <c r="H74" s="162"/>
      <c r="I74" s="162"/>
      <c r="J74" s="162"/>
      <c r="K74" s="162"/>
      <c r="L74" s="162"/>
      <c r="M74" s="162"/>
      <c r="N74" s="160"/>
      <c r="O74" s="160"/>
      <c r="P74" s="149"/>
      <c r="Q74" s="150"/>
      <c r="R74" s="149"/>
      <c r="S74" s="150"/>
      <c r="T74" s="149"/>
      <c r="U74" s="150"/>
      <c r="V74" s="154"/>
      <c r="W74" s="155"/>
      <c r="X74" s="156"/>
      <c r="Y74" s="206"/>
      <c r="Z74" s="191"/>
      <c r="AA74" s="201"/>
      <c r="AB74" s="202"/>
      <c r="AC74" s="156"/>
      <c r="AD74" s="194"/>
      <c r="AE74" s="174"/>
      <c r="AF74" s="174"/>
      <c r="AG74" s="174"/>
      <c r="AH74" s="174"/>
      <c r="AI74" s="174"/>
      <c r="AJ74" s="174"/>
      <c r="AK74" s="175"/>
    </row>
    <row r="75" spans="2:37" ht="7.5" customHeight="1" x14ac:dyDescent="0.15">
      <c r="B75" s="227"/>
      <c r="C75" s="143"/>
      <c r="D75" s="144"/>
      <c r="E75" s="161" t="s">
        <v>34</v>
      </c>
      <c r="F75" s="162"/>
      <c r="G75" s="162"/>
      <c r="H75" s="162"/>
      <c r="I75" s="162"/>
      <c r="J75" s="162"/>
      <c r="K75" s="162"/>
      <c r="L75" s="162"/>
      <c r="M75" s="162"/>
      <c r="N75" s="160">
        <f>VLOOKUP($AM$4,入力シート!$A:$DB,77,FALSE)</f>
        <v>0</v>
      </c>
      <c r="O75" s="160"/>
      <c r="P75" s="149"/>
      <c r="Q75" s="150"/>
      <c r="R75" s="149"/>
      <c r="S75" s="150"/>
      <c r="T75" s="149"/>
      <c r="U75" s="150"/>
      <c r="V75" s="154"/>
      <c r="W75" s="155"/>
      <c r="X75" s="156"/>
      <c r="Y75" s="206"/>
      <c r="Z75" s="191"/>
      <c r="AA75" s="201"/>
      <c r="AB75" s="202"/>
      <c r="AC75" s="156"/>
      <c r="AD75" s="194"/>
      <c r="AE75" s="174"/>
      <c r="AF75" s="174"/>
      <c r="AG75" s="174"/>
      <c r="AH75" s="174"/>
      <c r="AI75" s="174"/>
      <c r="AJ75" s="174"/>
      <c r="AK75" s="175"/>
    </row>
    <row r="76" spans="2:37" ht="7.5" customHeight="1" x14ac:dyDescent="0.15">
      <c r="B76" s="227"/>
      <c r="C76" s="143"/>
      <c r="D76" s="144"/>
      <c r="E76" s="161"/>
      <c r="F76" s="162"/>
      <c r="G76" s="162"/>
      <c r="H76" s="162"/>
      <c r="I76" s="162"/>
      <c r="J76" s="162"/>
      <c r="K76" s="162"/>
      <c r="L76" s="162"/>
      <c r="M76" s="162"/>
      <c r="N76" s="160"/>
      <c r="O76" s="160"/>
      <c r="P76" s="149"/>
      <c r="Q76" s="150"/>
      <c r="R76" s="149"/>
      <c r="S76" s="150"/>
      <c r="T76" s="149"/>
      <c r="U76" s="150"/>
      <c r="V76" s="154"/>
      <c r="W76" s="155"/>
      <c r="X76" s="156"/>
      <c r="Y76" s="207"/>
      <c r="Z76" s="192"/>
      <c r="AA76" s="203"/>
      <c r="AB76" s="204"/>
      <c r="AC76" s="159"/>
      <c r="AD76" s="195"/>
      <c r="AE76" s="172"/>
      <c r="AF76" s="172"/>
      <c r="AG76" s="172"/>
      <c r="AH76" s="172"/>
      <c r="AI76" s="172"/>
      <c r="AJ76" s="172"/>
      <c r="AK76" s="173"/>
    </row>
    <row r="77" spans="2:37" ht="7.5" customHeight="1" x14ac:dyDescent="0.15">
      <c r="B77" s="227"/>
      <c r="C77" s="143"/>
      <c r="D77" s="144"/>
      <c r="E77" s="161"/>
      <c r="F77" s="162"/>
      <c r="G77" s="162"/>
      <c r="H77" s="162"/>
      <c r="I77" s="162"/>
      <c r="J77" s="162"/>
      <c r="K77" s="162"/>
      <c r="L77" s="162"/>
      <c r="M77" s="162"/>
      <c r="N77" s="160"/>
      <c r="O77" s="160"/>
      <c r="P77" s="149"/>
      <c r="Q77" s="150"/>
      <c r="R77" s="149"/>
      <c r="S77" s="150"/>
      <c r="T77" s="149"/>
      <c r="U77" s="150"/>
      <c r="V77" s="154"/>
      <c r="W77" s="155"/>
      <c r="X77" s="156"/>
      <c r="Y77" s="196" t="s">
        <v>46</v>
      </c>
      <c r="Z77" s="170">
        <f>VLOOKUP($AM$4,入力シート!$A:$DB,96,FALSE)</f>
        <v>0</v>
      </c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1"/>
    </row>
    <row r="78" spans="2:37" ht="7.5" customHeight="1" x14ac:dyDescent="0.15">
      <c r="B78" s="227"/>
      <c r="C78" s="143"/>
      <c r="D78" s="144"/>
      <c r="E78" s="161" t="s">
        <v>35</v>
      </c>
      <c r="F78" s="162"/>
      <c r="G78" s="162"/>
      <c r="H78" s="162"/>
      <c r="I78" s="162"/>
      <c r="J78" s="162"/>
      <c r="K78" s="162"/>
      <c r="L78" s="162"/>
      <c r="M78" s="162"/>
      <c r="N78" s="160">
        <f>VLOOKUP($AM$4,入力シート!$A:$DB,78,FALSE)</f>
        <v>0</v>
      </c>
      <c r="O78" s="160"/>
      <c r="P78" s="149"/>
      <c r="Q78" s="150"/>
      <c r="R78" s="149"/>
      <c r="S78" s="150"/>
      <c r="T78" s="149"/>
      <c r="U78" s="150"/>
      <c r="V78" s="154"/>
      <c r="W78" s="155"/>
      <c r="X78" s="156"/>
      <c r="Y78" s="197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5"/>
    </row>
    <row r="79" spans="2:37" ht="7.5" customHeight="1" x14ac:dyDescent="0.15">
      <c r="B79" s="227"/>
      <c r="C79" s="143"/>
      <c r="D79" s="144"/>
      <c r="E79" s="161"/>
      <c r="F79" s="162"/>
      <c r="G79" s="162"/>
      <c r="H79" s="162"/>
      <c r="I79" s="162"/>
      <c r="J79" s="162"/>
      <c r="K79" s="162"/>
      <c r="L79" s="162"/>
      <c r="M79" s="162"/>
      <c r="N79" s="160"/>
      <c r="O79" s="160"/>
      <c r="P79" s="149"/>
      <c r="Q79" s="150"/>
      <c r="R79" s="149"/>
      <c r="S79" s="150"/>
      <c r="T79" s="149"/>
      <c r="U79" s="150"/>
      <c r="V79" s="154"/>
      <c r="W79" s="155"/>
      <c r="X79" s="156"/>
      <c r="Y79" s="197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5"/>
    </row>
    <row r="80" spans="2:37" ht="7.5" customHeight="1" x14ac:dyDescent="0.15">
      <c r="B80" s="227"/>
      <c r="C80" s="145"/>
      <c r="D80" s="146"/>
      <c r="E80" s="161"/>
      <c r="F80" s="162"/>
      <c r="G80" s="162"/>
      <c r="H80" s="162"/>
      <c r="I80" s="162"/>
      <c r="J80" s="162"/>
      <c r="K80" s="162"/>
      <c r="L80" s="162"/>
      <c r="M80" s="162"/>
      <c r="N80" s="160"/>
      <c r="O80" s="160"/>
      <c r="P80" s="127"/>
      <c r="Q80" s="129"/>
      <c r="R80" s="127"/>
      <c r="S80" s="129"/>
      <c r="T80" s="127"/>
      <c r="U80" s="129"/>
      <c r="V80" s="157"/>
      <c r="W80" s="158"/>
      <c r="X80" s="159"/>
      <c r="Y80" s="197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5"/>
    </row>
    <row r="81" spans="2:37" ht="7.5" customHeight="1" x14ac:dyDescent="0.15">
      <c r="B81" s="227"/>
      <c r="C81" s="229" t="s">
        <v>60</v>
      </c>
      <c r="D81" s="229"/>
      <c r="E81" s="161" t="s">
        <v>33</v>
      </c>
      <c r="F81" s="162"/>
      <c r="G81" s="162"/>
      <c r="H81" s="162"/>
      <c r="I81" s="162"/>
      <c r="J81" s="162"/>
      <c r="K81" s="162"/>
      <c r="L81" s="162"/>
      <c r="M81" s="162"/>
      <c r="N81" s="160">
        <f>VLOOKUP($AM$4,入力シート!$A:$DB,80,FALSE)</f>
        <v>0</v>
      </c>
      <c r="O81" s="160"/>
      <c r="P81" s="147">
        <f>VLOOKUP($AM$4,入力シート!$A:$DB,14,FALSE)</f>
        <v>0</v>
      </c>
      <c r="Q81" s="148"/>
      <c r="R81" s="147">
        <f>VLOOKUP($AM$4,入力シート!$A:$DB,35,FALSE)</f>
        <v>0</v>
      </c>
      <c r="S81" s="148"/>
      <c r="T81" s="147">
        <f>VLOOKUP($AM$4,入力シート!$A:$DB,83,FALSE)</f>
        <v>0</v>
      </c>
      <c r="U81" s="148"/>
      <c r="V81" s="151"/>
      <c r="W81" s="152"/>
      <c r="X81" s="153"/>
      <c r="Y81" s="197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5"/>
    </row>
    <row r="82" spans="2:37" ht="7.5" customHeight="1" x14ac:dyDescent="0.15">
      <c r="B82" s="227"/>
      <c r="C82" s="229"/>
      <c r="D82" s="229"/>
      <c r="E82" s="161"/>
      <c r="F82" s="162"/>
      <c r="G82" s="162"/>
      <c r="H82" s="162"/>
      <c r="I82" s="162"/>
      <c r="J82" s="162"/>
      <c r="K82" s="162"/>
      <c r="L82" s="162"/>
      <c r="M82" s="162"/>
      <c r="N82" s="160"/>
      <c r="O82" s="160"/>
      <c r="P82" s="149"/>
      <c r="Q82" s="150"/>
      <c r="R82" s="149"/>
      <c r="S82" s="150"/>
      <c r="T82" s="149"/>
      <c r="U82" s="150"/>
      <c r="V82" s="154"/>
      <c r="W82" s="155"/>
      <c r="X82" s="156"/>
      <c r="Y82" s="197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5"/>
    </row>
    <row r="83" spans="2:37" ht="7.5" customHeight="1" x14ac:dyDescent="0.15">
      <c r="B83" s="227"/>
      <c r="C83" s="229"/>
      <c r="D83" s="229"/>
      <c r="E83" s="161"/>
      <c r="F83" s="162"/>
      <c r="G83" s="162"/>
      <c r="H83" s="162"/>
      <c r="I83" s="162"/>
      <c r="J83" s="162"/>
      <c r="K83" s="162"/>
      <c r="L83" s="162"/>
      <c r="M83" s="162"/>
      <c r="N83" s="160"/>
      <c r="O83" s="160"/>
      <c r="P83" s="149"/>
      <c r="Q83" s="150"/>
      <c r="R83" s="149"/>
      <c r="S83" s="150"/>
      <c r="T83" s="149"/>
      <c r="U83" s="150"/>
      <c r="V83" s="154"/>
      <c r="W83" s="155"/>
      <c r="X83" s="156"/>
      <c r="Y83" s="197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5"/>
    </row>
    <row r="84" spans="2:37" ht="7.5" customHeight="1" x14ac:dyDescent="0.15">
      <c r="B84" s="227"/>
      <c r="C84" s="229"/>
      <c r="D84" s="229"/>
      <c r="E84" s="161" t="s">
        <v>34</v>
      </c>
      <c r="F84" s="162"/>
      <c r="G84" s="162"/>
      <c r="H84" s="162"/>
      <c r="I84" s="162"/>
      <c r="J84" s="162"/>
      <c r="K84" s="162"/>
      <c r="L84" s="162"/>
      <c r="M84" s="162"/>
      <c r="N84" s="160">
        <f>VLOOKUP($AM$4,入力シート!$A:$DB,81,FALSE)</f>
        <v>0</v>
      </c>
      <c r="O84" s="160"/>
      <c r="P84" s="149"/>
      <c r="Q84" s="150"/>
      <c r="R84" s="149"/>
      <c r="S84" s="150"/>
      <c r="T84" s="149"/>
      <c r="U84" s="150"/>
      <c r="V84" s="154"/>
      <c r="W84" s="155"/>
      <c r="X84" s="156"/>
      <c r="Y84" s="197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5"/>
    </row>
    <row r="85" spans="2:37" ht="7.5" customHeight="1" x14ac:dyDescent="0.15">
      <c r="B85" s="227"/>
      <c r="C85" s="229"/>
      <c r="D85" s="229"/>
      <c r="E85" s="161"/>
      <c r="F85" s="162"/>
      <c r="G85" s="162"/>
      <c r="H85" s="162"/>
      <c r="I85" s="162"/>
      <c r="J85" s="162"/>
      <c r="K85" s="162"/>
      <c r="L85" s="162"/>
      <c r="M85" s="162"/>
      <c r="N85" s="160"/>
      <c r="O85" s="160"/>
      <c r="P85" s="149"/>
      <c r="Q85" s="150"/>
      <c r="R85" s="149"/>
      <c r="S85" s="150"/>
      <c r="T85" s="149"/>
      <c r="U85" s="150"/>
      <c r="V85" s="154"/>
      <c r="W85" s="155"/>
      <c r="X85" s="156"/>
      <c r="Y85" s="197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5"/>
    </row>
    <row r="86" spans="2:37" ht="7.5" customHeight="1" x14ac:dyDescent="0.15">
      <c r="B86" s="227"/>
      <c r="C86" s="229"/>
      <c r="D86" s="229"/>
      <c r="E86" s="161"/>
      <c r="F86" s="162"/>
      <c r="G86" s="162"/>
      <c r="H86" s="162"/>
      <c r="I86" s="162"/>
      <c r="J86" s="162"/>
      <c r="K86" s="162"/>
      <c r="L86" s="162"/>
      <c r="M86" s="162"/>
      <c r="N86" s="160"/>
      <c r="O86" s="160"/>
      <c r="P86" s="149"/>
      <c r="Q86" s="150"/>
      <c r="R86" s="149"/>
      <c r="S86" s="150"/>
      <c r="T86" s="149"/>
      <c r="U86" s="150"/>
      <c r="V86" s="154"/>
      <c r="W86" s="155"/>
      <c r="X86" s="156"/>
      <c r="Y86" s="197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5"/>
    </row>
    <row r="87" spans="2:37" ht="7.5" customHeight="1" x14ac:dyDescent="0.15">
      <c r="B87" s="227"/>
      <c r="C87" s="229"/>
      <c r="D87" s="229"/>
      <c r="E87" s="161" t="s">
        <v>35</v>
      </c>
      <c r="F87" s="162"/>
      <c r="G87" s="162"/>
      <c r="H87" s="162"/>
      <c r="I87" s="162"/>
      <c r="J87" s="162"/>
      <c r="K87" s="162"/>
      <c r="L87" s="162"/>
      <c r="M87" s="162"/>
      <c r="N87" s="160">
        <f>VLOOKUP($AM$4,入力シート!$A:$DB,82,FALSE)</f>
        <v>0</v>
      </c>
      <c r="O87" s="160"/>
      <c r="P87" s="149"/>
      <c r="Q87" s="150"/>
      <c r="R87" s="149"/>
      <c r="S87" s="150"/>
      <c r="T87" s="149"/>
      <c r="U87" s="150"/>
      <c r="V87" s="154"/>
      <c r="W87" s="155"/>
      <c r="X87" s="156"/>
      <c r="Y87" s="197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5"/>
    </row>
    <row r="88" spans="2:37" ht="7.5" customHeight="1" x14ac:dyDescent="0.15">
      <c r="B88" s="227"/>
      <c r="C88" s="229"/>
      <c r="D88" s="229"/>
      <c r="E88" s="161"/>
      <c r="F88" s="162"/>
      <c r="G88" s="162"/>
      <c r="H88" s="162"/>
      <c r="I88" s="162"/>
      <c r="J88" s="162"/>
      <c r="K88" s="162"/>
      <c r="L88" s="162"/>
      <c r="M88" s="162"/>
      <c r="N88" s="160"/>
      <c r="O88" s="160"/>
      <c r="P88" s="149"/>
      <c r="Q88" s="150"/>
      <c r="R88" s="149"/>
      <c r="S88" s="150"/>
      <c r="T88" s="149"/>
      <c r="U88" s="150"/>
      <c r="V88" s="154"/>
      <c r="W88" s="155"/>
      <c r="X88" s="156"/>
      <c r="Y88" s="197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5"/>
    </row>
    <row r="89" spans="2:37" ht="7.5" customHeight="1" x14ac:dyDescent="0.15">
      <c r="B89" s="228"/>
      <c r="C89" s="229"/>
      <c r="D89" s="229"/>
      <c r="E89" s="161"/>
      <c r="F89" s="162"/>
      <c r="G89" s="162"/>
      <c r="H89" s="162"/>
      <c r="I89" s="162"/>
      <c r="J89" s="162"/>
      <c r="K89" s="162"/>
      <c r="L89" s="162"/>
      <c r="M89" s="162"/>
      <c r="N89" s="160"/>
      <c r="O89" s="160"/>
      <c r="P89" s="127"/>
      <c r="Q89" s="129"/>
      <c r="R89" s="127"/>
      <c r="S89" s="129"/>
      <c r="T89" s="127"/>
      <c r="U89" s="129"/>
      <c r="V89" s="157"/>
      <c r="W89" s="158"/>
      <c r="X89" s="159"/>
      <c r="Y89" s="198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3"/>
    </row>
    <row r="90" spans="2:37" ht="22.5" customHeight="1" x14ac:dyDescent="0.15">
      <c r="B90" s="163" t="s">
        <v>52</v>
      </c>
      <c r="C90" s="176" t="s">
        <v>40</v>
      </c>
      <c r="D90" s="177"/>
      <c r="E90" s="177"/>
      <c r="F90" s="186">
        <f>VLOOKUP($AM$4,入力シート!$A:$DB,97,FALSE)</f>
        <v>0</v>
      </c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69" t="s">
        <v>58</v>
      </c>
      <c r="S90" s="169"/>
      <c r="T90" s="169"/>
      <c r="U90" s="169"/>
      <c r="V90" s="170">
        <f>VLOOKUP($AM$4,入力シート!$A:$DB,100,FALSE)</f>
        <v>0</v>
      </c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1"/>
    </row>
    <row r="91" spans="2:37" ht="22.5" customHeight="1" x14ac:dyDescent="0.15">
      <c r="B91" s="164"/>
      <c r="C91" s="178"/>
      <c r="D91" s="179"/>
      <c r="E91" s="179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69"/>
      <c r="S91" s="169"/>
      <c r="T91" s="169"/>
      <c r="U91" s="169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3"/>
    </row>
    <row r="92" spans="2:37" ht="22.5" customHeight="1" x14ac:dyDescent="0.15">
      <c r="B92" s="164"/>
      <c r="C92" s="176" t="s">
        <v>41</v>
      </c>
      <c r="D92" s="177"/>
      <c r="E92" s="177"/>
      <c r="F92" s="186">
        <f>VLOOKUP($AM$4,入力シート!$A:$DB,98,FALSE)</f>
        <v>0</v>
      </c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69" t="s">
        <v>30</v>
      </c>
      <c r="S92" s="169"/>
      <c r="T92" s="169"/>
      <c r="U92" s="169"/>
      <c r="V92" s="170">
        <f>VLOOKUP($AM$4,入力シート!$A:$DB,101,FALSE)</f>
        <v>0</v>
      </c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1"/>
    </row>
    <row r="93" spans="2:37" ht="22.5" customHeight="1" x14ac:dyDescent="0.15">
      <c r="B93" s="164"/>
      <c r="C93" s="178"/>
      <c r="D93" s="179"/>
      <c r="E93" s="179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69"/>
      <c r="S93" s="169"/>
      <c r="T93" s="169"/>
      <c r="U93" s="169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5"/>
    </row>
    <row r="94" spans="2:37" ht="22.5" customHeight="1" x14ac:dyDescent="0.15">
      <c r="B94" s="164"/>
      <c r="C94" s="176" t="s">
        <v>42</v>
      </c>
      <c r="D94" s="177"/>
      <c r="E94" s="177"/>
      <c r="F94" s="186">
        <f>VLOOKUP($AM$4,入力シート!$A:$DB,99,FALSE)</f>
        <v>0</v>
      </c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69"/>
      <c r="S94" s="169"/>
      <c r="T94" s="169"/>
      <c r="U94" s="169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5"/>
    </row>
    <row r="95" spans="2:37" ht="22.5" customHeight="1" x14ac:dyDescent="0.15">
      <c r="B95" s="165"/>
      <c r="C95" s="178"/>
      <c r="D95" s="179"/>
      <c r="E95" s="179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69"/>
      <c r="S95" s="169"/>
      <c r="T95" s="169"/>
      <c r="U95" s="169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3"/>
    </row>
    <row r="96" spans="2:37" ht="22.5" customHeight="1" x14ac:dyDescent="0.15">
      <c r="B96" s="184" t="s">
        <v>57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7">
        <f ca="1">IF(入力シート!C4="",TODAY(),入力シート!C4)</f>
        <v>45945</v>
      </c>
      <c r="O96" s="187"/>
      <c r="P96" s="187"/>
      <c r="Q96" s="187"/>
      <c r="R96" s="187"/>
      <c r="S96" s="187"/>
      <c r="T96" s="187"/>
      <c r="U96" s="18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8"/>
    </row>
    <row r="97" spans="2:37" ht="22.5" customHeight="1" x14ac:dyDescent="0.15">
      <c r="B97" s="188" t="s">
        <v>53</v>
      </c>
      <c r="C97" s="155"/>
      <c r="D97" s="155"/>
      <c r="E97" s="155"/>
      <c r="F97" s="180">
        <f>入力シート!C1</f>
        <v>0</v>
      </c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55" t="s">
        <v>61</v>
      </c>
      <c r="U97" s="155"/>
      <c r="V97" s="155"/>
      <c r="W97" s="155"/>
      <c r="X97" s="155"/>
      <c r="Y97" s="180">
        <f>入力シート!C2</f>
        <v>0</v>
      </c>
      <c r="Z97" s="180"/>
      <c r="AA97" s="180"/>
      <c r="AB97" s="180"/>
      <c r="AC97" s="180"/>
      <c r="AD97" s="180"/>
      <c r="AE97" s="180"/>
      <c r="AF97" s="180"/>
      <c r="AG97" s="180"/>
      <c r="AK97" s="9"/>
    </row>
    <row r="98" spans="2:37" ht="15" customHeight="1" x14ac:dyDescent="0.15">
      <c r="B98" s="188"/>
      <c r="C98" s="155"/>
      <c r="D98" s="155"/>
      <c r="E98" s="155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55"/>
      <c r="U98" s="155"/>
      <c r="V98" s="155"/>
      <c r="W98" s="155"/>
      <c r="X98" s="155"/>
      <c r="Y98" s="180"/>
      <c r="Z98" s="180"/>
      <c r="AA98" s="180"/>
      <c r="AB98" s="180"/>
      <c r="AC98" s="180"/>
      <c r="AD98" s="180"/>
      <c r="AE98" s="180"/>
      <c r="AF98" s="180"/>
      <c r="AG98" s="180"/>
      <c r="AI98" s="10" t="s">
        <v>63</v>
      </c>
      <c r="AK98" s="9"/>
    </row>
    <row r="99" spans="2:37" ht="22.5" customHeight="1" thickBot="1" x14ac:dyDescent="0.2">
      <c r="B99" s="189"/>
      <c r="C99" s="168"/>
      <c r="D99" s="168"/>
      <c r="E99" s="168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68"/>
      <c r="U99" s="168"/>
      <c r="V99" s="168"/>
      <c r="W99" s="168"/>
      <c r="X99" s="168"/>
      <c r="Y99" s="181"/>
      <c r="Z99" s="181"/>
      <c r="AA99" s="181"/>
      <c r="AB99" s="181"/>
      <c r="AC99" s="181"/>
      <c r="AD99" s="181"/>
      <c r="AE99" s="181"/>
      <c r="AF99" s="181"/>
      <c r="AG99" s="181"/>
      <c r="AH99" s="11"/>
      <c r="AI99" s="11"/>
      <c r="AJ99" s="11"/>
      <c r="AK99" s="12"/>
    </row>
    <row r="100" spans="2:37" ht="30" customHeight="1" thickBot="1" x14ac:dyDescent="0.2">
      <c r="C100" s="1" t="s">
        <v>106</v>
      </c>
      <c r="R100" s="13"/>
      <c r="S100" s="14"/>
      <c r="T100" s="166" t="s">
        <v>56</v>
      </c>
      <c r="U100" s="167"/>
      <c r="V100" s="167"/>
      <c r="W100" s="167"/>
      <c r="X100" s="167"/>
      <c r="Y100" s="182">
        <f>入力シート!C3</f>
        <v>0</v>
      </c>
      <c r="Z100" s="182"/>
      <c r="AA100" s="182"/>
      <c r="AB100" s="182"/>
      <c r="AC100" s="182"/>
      <c r="AD100" s="182"/>
      <c r="AE100" s="182"/>
      <c r="AF100" s="182"/>
      <c r="AG100" s="182"/>
      <c r="AH100" s="167"/>
      <c r="AI100" s="167"/>
      <c r="AJ100" s="167"/>
      <c r="AK100" s="183"/>
    </row>
    <row r="102" spans="2:37" ht="7.5" customHeight="1" x14ac:dyDescent="0.15">
      <c r="N102" s="258"/>
      <c r="O102" s="258"/>
      <c r="P102" s="258"/>
      <c r="Q102" s="258"/>
      <c r="R102" s="155"/>
      <c r="S102" s="155"/>
    </row>
    <row r="103" spans="2:37" ht="7.5" customHeight="1" x14ac:dyDescent="0.15">
      <c r="N103" s="258"/>
      <c r="O103" s="258"/>
      <c r="P103" s="258"/>
      <c r="Q103" s="258"/>
      <c r="R103" s="155"/>
      <c r="S103" s="155"/>
    </row>
    <row r="104" spans="2:37" ht="7.5" customHeight="1" x14ac:dyDescent="0.15">
      <c r="N104" s="258"/>
      <c r="O104" s="258"/>
      <c r="P104" s="258"/>
      <c r="Q104" s="258"/>
      <c r="R104" s="155"/>
      <c r="S104" s="155"/>
    </row>
    <row r="105" spans="2:37" ht="7.5" customHeight="1" x14ac:dyDescent="0.15">
      <c r="N105" s="155"/>
      <c r="O105" s="155"/>
      <c r="P105" s="258"/>
      <c r="Q105" s="258"/>
      <c r="R105" s="155"/>
      <c r="S105" s="155"/>
    </row>
    <row r="106" spans="2:37" ht="7.5" customHeight="1" x14ac:dyDescent="0.15">
      <c r="N106" s="155"/>
      <c r="O106" s="155"/>
      <c r="P106" s="258"/>
      <c r="Q106" s="258"/>
      <c r="R106" s="155"/>
      <c r="S106" s="155"/>
    </row>
    <row r="107" spans="2:37" ht="7.5" customHeight="1" x14ac:dyDescent="0.15">
      <c r="N107" s="155"/>
      <c r="O107" s="155"/>
      <c r="P107" s="258"/>
      <c r="Q107" s="258"/>
      <c r="R107" s="155"/>
      <c r="S107" s="155"/>
    </row>
    <row r="108" spans="2:37" ht="7.5" customHeight="1" x14ac:dyDescent="0.15">
      <c r="N108" s="155"/>
      <c r="O108" s="155"/>
      <c r="P108" s="258"/>
      <c r="Q108" s="258"/>
      <c r="R108" s="155"/>
      <c r="S108" s="155"/>
    </row>
    <row r="109" spans="2:37" ht="7.5" customHeight="1" x14ac:dyDescent="0.15">
      <c r="N109" s="155"/>
      <c r="O109" s="155"/>
      <c r="P109" s="258"/>
      <c r="Q109" s="258"/>
      <c r="R109" s="155"/>
      <c r="S109" s="155"/>
    </row>
    <row r="110" spans="2:37" ht="7.5" customHeight="1" x14ac:dyDescent="0.15">
      <c r="N110" s="155"/>
      <c r="O110" s="155"/>
      <c r="P110" s="258"/>
      <c r="Q110" s="258"/>
      <c r="R110" s="155"/>
      <c r="S110" s="155"/>
    </row>
  </sheetData>
  <mergeCells count="218">
    <mergeCell ref="N102:O104"/>
    <mergeCell ref="N105:O107"/>
    <mergeCell ref="N108:O110"/>
    <mergeCell ref="R102:S110"/>
    <mergeCell ref="P102:Q110"/>
    <mergeCell ref="Z5:Z6"/>
    <mergeCell ref="AA5:AG6"/>
    <mergeCell ref="AJ44:AK48"/>
    <mergeCell ref="AJ29:AK33"/>
    <mergeCell ref="AJ49:AK53"/>
    <mergeCell ref="Z49:AE53"/>
    <mergeCell ref="AF49:AG53"/>
    <mergeCell ref="AH34:AI38"/>
    <mergeCell ref="AJ34:AK38"/>
    <mergeCell ref="Y7:Y58"/>
    <mergeCell ref="Z34:AE38"/>
    <mergeCell ref="AF34:AG38"/>
    <mergeCell ref="AD59:AK61"/>
    <mergeCell ref="Z62:Z66"/>
    <mergeCell ref="AD62:AK66"/>
    <mergeCell ref="AH49:AI53"/>
    <mergeCell ref="Z54:AE58"/>
    <mergeCell ref="AF39:AG43"/>
    <mergeCell ref="AH39:AI43"/>
    <mergeCell ref="AJ39:AK43"/>
    <mergeCell ref="AF44:AG48"/>
    <mergeCell ref="AJ54:AK58"/>
    <mergeCell ref="AJ3:AK4"/>
    <mergeCell ref="AJ19:AK23"/>
    <mergeCell ref="AJ14:AK18"/>
    <mergeCell ref="Z24:AE28"/>
    <mergeCell ref="AF24:AG28"/>
    <mergeCell ref="AF9:AG13"/>
    <mergeCell ref="AH24:AI28"/>
    <mergeCell ref="AJ24:AK28"/>
    <mergeCell ref="AH7:AI8"/>
    <mergeCell ref="AJ7:AK8"/>
    <mergeCell ref="AF14:AG18"/>
    <mergeCell ref="AH14:AI18"/>
    <mergeCell ref="AJ9:AK13"/>
    <mergeCell ref="Z7:AE8"/>
    <mergeCell ref="AF7:AG8"/>
    <mergeCell ref="Z9:AE13"/>
    <mergeCell ref="Z19:AE23"/>
    <mergeCell ref="AF19:AG23"/>
    <mergeCell ref="Z14:AE18"/>
    <mergeCell ref="AH5:AK6"/>
    <mergeCell ref="Z29:AE33"/>
    <mergeCell ref="AH9:AI13"/>
    <mergeCell ref="E9:M11"/>
    <mergeCell ref="E12:M14"/>
    <mergeCell ref="Q5:Y6"/>
    <mergeCell ref="T8:U8"/>
    <mergeCell ref="P9:Q17"/>
    <mergeCell ref="T9:U17"/>
    <mergeCell ref="V9:X17"/>
    <mergeCell ref="E15:M17"/>
    <mergeCell ref="E5:L5"/>
    <mergeCell ref="M5:M6"/>
    <mergeCell ref="N5:O6"/>
    <mergeCell ref="P5:P6"/>
    <mergeCell ref="R8:S8"/>
    <mergeCell ref="R9:S17"/>
    <mergeCell ref="E7:O7"/>
    <mergeCell ref="P8:Q8"/>
    <mergeCell ref="P7:X7"/>
    <mergeCell ref="N9:O11"/>
    <mergeCell ref="V8:X8"/>
    <mergeCell ref="B5:D5"/>
    <mergeCell ref="C9:D17"/>
    <mergeCell ref="C18:D26"/>
    <mergeCell ref="C3:L4"/>
    <mergeCell ref="B3:B4"/>
    <mergeCell ref="M3:M4"/>
    <mergeCell ref="R3:R4"/>
    <mergeCell ref="AH54:AI58"/>
    <mergeCell ref="Z3:Z4"/>
    <mergeCell ref="AA3:AA4"/>
    <mergeCell ref="AB3:AI4"/>
    <mergeCell ref="B7:B89"/>
    <mergeCell ref="R54:S62"/>
    <mergeCell ref="R63:S71"/>
    <mergeCell ref="R72:S80"/>
    <mergeCell ref="R81:S89"/>
    <mergeCell ref="C54:D62"/>
    <mergeCell ref="N78:O80"/>
    <mergeCell ref="N63:O65"/>
    <mergeCell ref="N66:O68"/>
    <mergeCell ref="N69:O71"/>
    <mergeCell ref="C81:D89"/>
    <mergeCell ref="E78:M80"/>
    <mergeCell ref="E6:L6"/>
    <mergeCell ref="N12:O14"/>
    <mergeCell ref="N15:O17"/>
    <mergeCell ref="N18:O20"/>
    <mergeCell ref="N21:O23"/>
    <mergeCell ref="N24:O26"/>
    <mergeCell ref="N27:O29"/>
    <mergeCell ref="E21:M23"/>
    <mergeCell ref="E24:M26"/>
    <mergeCell ref="B6:D6"/>
    <mergeCell ref="E8:M8"/>
    <mergeCell ref="N8:O8"/>
    <mergeCell ref="AH44:AI48"/>
    <mergeCell ref="T18:U26"/>
    <mergeCell ref="V18:X26"/>
    <mergeCell ref="AH29:AI33"/>
    <mergeCell ref="AH19:AI23"/>
    <mergeCell ref="R18:S26"/>
    <mergeCell ref="P18:Q26"/>
    <mergeCell ref="E18:M20"/>
    <mergeCell ref="C45:D53"/>
    <mergeCell ref="C27:D35"/>
    <mergeCell ref="AF54:AG58"/>
    <mergeCell ref="Z59:Z61"/>
    <mergeCell ref="AA59:AC61"/>
    <mergeCell ref="E27:M29"/>
    <mergeCell ref="E30:M32"/>
    <mergeCell ref="E33:M35"/>
    <mergeCell ref="N30:O32"/>
    <mergeCell ref="N33:O35"/>
    <mergeCell ref="E39:M41"/>
    <mergeCell ref="E42:M44"/>
    <mergeCell ref="E45:M47"/>
    <mergeCell ref="E48:M50"/>
    <mergeCell ref="AF29:AG33"/>
    <mergeCell ref="Z39:AE43"/>
    <mergeCell ref="Z44:AE48"/>
    <mergeCell ref="R27:S35"/>
    <mergeCell ref="R36:S44"/>
    <mergeCell ref="R45:S53"/>
    <mergeCell ref="E36:M38"/>
    <mergeCell ref="Z72:Z76"/>
    <mergeCell ref="AD72:AK76"/>
    <mergeCell ref="P72:Q80"/>
    <mergeCell ref="Y77:Y89"/>
    <mergeCell ref="Z77:AK89"/>
    <mergeCell ref="T63:U71"/>
    <mergeCell ref="V63:X71"/>
    <mergeCell ref="T72:U80"/>
    <mergeCell ref="V72:X80"/>
    <mergeCell ref="T81:U89"/>
    <mergeCell ref="V81:X89"/>
    <mergeCell ref="AD67:AK71"/>
    <mergeCell ref="Z67:Z71"/>
    <mergeCell ref="AA62:AB66"/>
    <mergeCell ref="AC62:AC66"/>
    <mergeCell ref="AA67:AB71"/>
    <mergeCell ref="AC67:AC71"/>
    <mergeCell ref="AA72:AB76"/>
    <mergeCell ref="AC72:AC76"/>
    <mergeCell ref="P63:Q71"/>
    <mergeCell ref="Y59:Y76"/>
    <mergeCell ref="P81:Q89"/>
    <mergeCell ref="B90:B95"/>
    <mergeCell ref="T100:X100"/>
    <mergeCell ref="T97:X99"/>
    <mergeCell ref="R90:U91"/>
    <mergeCell ref="R92:U95"/>
    <mergeCell ref="V90:AK91"/>
    <mergeCell ref="V92:AK95"/>
    <mergeCell ref="C90:E91"/>
    <mergeCell ref="C92:E93"/>
    <mergeCell ref="Y97:AG99"/>
    <mergeCell ref="Y100:AG100"/>
    <mergeCell ref="AH100:AK100"/>
    <mergeCell ref="B96:M96"/>
    <mergeCell ref="C94:E95"/>
    <mergeCell ref="F90:Q91"/>
    <mergeCell ref="F92:Q93"/>
    <mergeCell ref="F94:Q95"/>
    <mergeCell ref="N96:U96"/>
    <mergeCell ref="F97:S99"/>
    <mergeCell ref="B97:E99"/>
    <mergeCell ref="E87:M89"/>
    <mergeCell ref="N87:O89"/>
    <mergeCell ref="N48:O50"/>
    <mergeCell ref="N51:O53"/>
    <mergeCell ref="E60:M62"/>
    <mergeCell ref="E84:M86"/>
    <mergeCell ref="N72:O74"/>
    <mergeCell ref="N75:O77"/>
    <mergeCell ref="N81:O83"/>
    <mergeCell ref="N84:O86"/>
    <mergeCell ref="E63:M65"/>
    <mergeCell ref="E66:M68"/>
    <mergeCell ref="E69:M71"/>
    <mergeCell ref="E72:M74"/>
    <mergeCell ref="E75:M77"/>
    <mergeCell ref="E54:M56"/>
    <mergeCell ref="E57:M59"/>
    <mergeCell ref="N54:O56"/>
    <mergeCell ref="N57:O59"/>
    <mergeCell ref="E81:M83"/>
    <mergeCell ref="S3:Y4"/>
    <mergeCell ref="N3:Q4"/>
    <mergeCell ref="B2:AK2"/>
    <mergeCell ref="C36:D44"/>
    <mergeCell ref="C63:D71"/>
    <mergeCell ref="C72:D80"/>
    <mergeCell ref="P27:Q35"/>
    <mergeCell ref="T27:U35"/>
    <mergeCell ref="V27:X35"/>
    <mergeCell ref="P36:Q44"/>
    <mergeCell ref="T36:U44"/>
    <mergeCell ref="V36:X44"/>
    <mergeCell ref="P54:Q62"/>
    <mergeCell ref="T54:U62"/>
    <mergeCell ref="V54:X62"/>
    <mergeCell ref="P45:Q53"/>
    <mergeCell ref="T45:U53"/>
    <mergeCell ref="V45:X53"/>
    <mergeCell ref="N60:O62"/>
    <mergeCell ref="E51:M53"/>
    <mergeCell ref="N36:O38"/>
    <mergeCell ref="N39:O41"/>
    <mergeCell ref="N42:O44"/>
    <mergeCell ref="N45:O47"/>
  </mergeCells>
  <phoneticPr fontId="1"/>
  <conditionalFormatting sqref="B2:AK17 V18:AK61 B18:U89 V62:Z76 AC62:AK76 V77:AK89 B90:AK100">
    <cfRule type="cellIs" dxfId="0" priority="2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9370078740157483" footer="0.27559055118110237"/>
  <pageSetup paperSize="9" scale="8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調査書</vt:lpstr>
      <vt:lpstr>調査書!Print_Area</vt:lpstr>
      <vt:lpstr>観点無</vt:lpstr>
      <vt:lpstr>観点有</vt:lpstr>
      <vt:lpstr>無</vt:lpstr>
      <vt:lpstr>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新潟産業大学附属高等学校</dc:creator>
  <cp:lastModifiedBy>藤田 美加</cp:lastModifiedBy>
  <cp:lastPrinted>2025-09-12T10:47:52Z</cp:lastPrinted>
  <dcterms:created xsi:type="dcterms:W3CDTF">2002-10-25T23:26:05Z</dcterms:created>
  <dcterms:modified xsi:type="dcterms:W3CDTF">2025-10-15T07:28:44Z</dcterms:modified>
</cp:coreProperties>
</file>